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120" yWindow="45" windowWidth="11715" windowHeight="6075"/>
  </bookViews>
  <sheets>
    <sheet name="特別養護老人ホーム" sheetId="10" r:id="rId1"/>
    <sheet name="【記入例】特別養護老人ホーム" sheetId="2" r:id="rId2"/>
  </sheets>
  <definedNames>
    <definedName name="_xlnm.Print_Area" localSheetId="1">'【記入例】特別養護老人ホーム'!$A$1:$Q$55</definedName>
    <definedName name="_xlnm.Print_Area" localSheetId="0">特別養護老人ホーム!$A$1:$Q$55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施設担当　鈴木</author>
    <author>栃木県</author>
    <author>xpuser</author>
  </authors>
  <commentList>
    <comment ref="H4" authorId="0">
      <text>
        <r>
          <rPr>
            <sz val="9"/>
            <color indexed="81"/>
            <rFont val="ＭＳ Ｐゴシック"/>
          </rPr>
          <t>既存0、創設1</t>
        </r>
      </text>
    </comment>
    <comment ref="Q10" authorId="1">
      <text>
        <r>
          <rPr>
            <b/>
            <sz val="9"/>
            <color indexed="81"/>
            <rFont val="ＭＳ Ｐゴシック"/>
          </rPr>
          <t>評価額×75％</t>
        </r>
      </text>
    </comment>
    <comment ref="G16" authorId="0">
      <text>
        <r>
          <rPr>
            <sz val="9"/>
            <color indexed="81"/>
            <rFont val="ＭＳ Ｐゴシック"/>
          </rPr>
          <t>※1</t>
        </r>
      </text>
    </comment>
    <comment ref="D19" authorId="1">
      <text>
        <r>
          <rPr>
            <sz val="9"/>
            <color indexed="81"/>
            <rFont val="ＭＳ Ｐゴシック"/>
          </rPr>
          <t>地域密着型　700万目安</t>
        </r>
      </text>
    </comment>
    <comment ref="E26" authorId="2">
      <text>
        <r>
          <rPr>
            <sz val="9"/>
            <color indexed="81"/>
            <rFont val="ＭＳ Ｐゴシック"/>
          </rPr>
          <t>県補助金＋市補助金</t>
        </r>
      </text>
    </comment>
    <comment ref="C29" authorId="1">
      <text>
        <r>
          <rPr>
            <b/>
            <sz val="9"/>
            <color indexed="81"/>
            <rFont val="ＭＳ Ｐゴシック"/>
          </rPr>
          <t>地域密着型　900万以上</t>
        </r>
      </text>
    </comment>
    <comment ref="E33" authorId="2">
      <text>
        <r>
          <rPr>
            <sz val="9"/>
            <color indexed="81"/>
            <rFont val="ＭＳ Ｐゴシック"/>
          </rPr>
          <t>協調融資の利率は実際の見込を入力すること</t>
        </r>
      </text>
    </comment>
  </commentList>
</comments>
</file>

<file path=xl/comments2.xml><?xml version="1.0" encoding="utf-8"?>
<comments xmlns="http://schemas.openxmlformats.org/spreadsheetml/2006/main">
  <authors>
    <author>施設担当　鈴木</author>
    <author>栃木県</author>
    <author>xpuser</author>
  </authors>
  <commentList>
    <comment ref="H4" authorId="0">
      <text>
        <r>
          <rPr>
            <sz val="9"/>
            <color indexed="81"/>
            <rFont val="ＭＳ Ｐゴシック"/>
          </rPr>
          <t>既存0、創設1</t>
        </r>
      </text>
    </comment>
    <comment ref="Q10" authorId="1">
      <text>
        <r>
          <rPr>
            <b/>
            <sz val="9"/>
            <color indexed="81"/>
            <rFont val="ＭＳ Ｐゴシック"/>
          </rPr>
          <t>評価額×75％</t>
        </r>
      </text>
    </comment>
    <comment ref="G16" authorId="0">
      <text>
        <r>
          <rPr>
            <sz val="9"/>
            <color indexed="81"/>
            <rFont val="ＭＳ Ｐゴシック"/>
          </rPr>
          <t>※1</t>
        </r>
      </text>
    </comment>
    <comment ref="D19" authorId="1">
      <text>
        <r>
          <rPr>
            <sz val="9"/>
            <color indexed="81"/>
            <rFont val="ＭＳ Ｐゴシック"/>
          </rPr>
          <t>地域密着型　700万目安</t>
        </r>
      </text>
    </comment>
    <comment ref="E26" authorId="2">
      <text>
        <r>
          <rPr>
            <sz val="9"/>
            <color indexed="81"/>
            <rFont val="ＭＳ Ｐゴシック"/>
          </rPr>
          <t>県補助金＋市補助金</t>
        </r>
      </text>
    </comment>
    <comment ref="C29" authorId="1">
      <text>
        <r>
          <rPr>
            <b/>
            <sz val="9"/>
            <color indexed="81"/>
            <rFont val="ＭＳ Ｐゴシック"/>
          </rPr>
          <t>地域密着型　900万以上</t>
        </r>
      </text>
    </comment>
    <comment ref="E33" authorId="2">
      <text>
        <r>
          <rPr>
            <sz val="9"/>
            <color indexed="81"/>
            <rFont val="ＭＳ Ｐゴシック"/>
          </rPr>
          <t>協調融資の利率は実際の見込を入力すること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<sst xmlns="http://schemas.openxmlformats.org/spreadsheetml/2006/main" xmlns:r="http://schemas.openxmlformats.org/officeDocument/2006/relationships" count="65" uniqueCount="65">
  <si>
    <t>建物評価額</t>
    <rPh sb="0" eb="2">
      <t>タテモノ</t>
    </rPh>
    <rPh sb="2" eb="5">
      <t>ヒョウカガク</t>
    </rPh>
    <phoneticPr fontId="19"/>
  </si>
  <si>
    <t>　</t>
  </si>
  <si>
    <t>設計監理費</t>
  </si>
  <si>
    <t>－</t>
  </si>
  <si>
    <t>設備備品整備費</t>
    <rPh sb="2" eb="4">
      <t>ビヒン</t>
    </rPh>
    <phoneticPr fontId="19"/>
  </si>
  <si>
    <t>　　　　　　　　　　　　　　　　　　　　　　　資金計画表①</t>
    <rPh sb="23" eb="25">
      <t>シキン</t>
    </rPh>
    <rPh sb="25" eb="28">
      <t>ケイカ</t>
    </rPh>
    <phoneticPr fontId="19"/>
  </si>
  <si>
    <t>ショートステイ用居室</t>
    <rPh sb="7" eb="8">
      <t>ヨウ</t>
    </rPh>
    <rPh sb="8" eb="10">
      <t>キョシツ</t>
    </rPh>
    <phoneticPr fontId="19"/>
  </si>
  <si>
    <t>(法人種別）</t>
  </si>
  <si>
    <t>運転資金 ※2</t>
  </si>
  <si>
    <t>事業費</t>
  </si>
  <si>
    <t>協調融資</t>
    <rPh sb="0" eb="2">
      <t>キョウチョウ</t>
    </rPh>
    <rPh sb="2" eb="4">
      <t>ユウシ</t>
    </rPh>
    <phoneticPr fontId="19"/>
  </si>
  <si>
    <t>【限度額計算表】</t>
    <rPh sb="1" eb="4">
      <t>ゲンドガク</t>
    </rPh>
    <rPh sb="4" eb="7">
      <t>ケイサンヒョウ</t>
    </rPh>
    <phoneticPr fontId="19"/>
  </si>
  <si>
    <t>○　市補助金</t>
  </si>
  <si>
    <t>地域密着型特別養護老人ホーム</t>
    <rPh sb="0" eb="2">
      <t>チイキ</t>
    </rPh>
    <rPh sb="2" eb="5">
      <t>ミッチャクガタ</t>
    </rPh>
    <rPh sb="5" eb="7">
      <t>トクベツ</t>
    </rPh>
    <rPh sb="7" eb="9">
      <t>ヨウゴ</t>
    </rPh>
    <rPh sb="9" eb="11">
      <t>ロウジン</t>
    </rPh>
    <phoneticPr fontId="19"/>
  </si>
  <si>
    <t>人</t>
    <rPh sb="0" eb="1">
      <t>ヒト</t>
    </rPh>
    <phoneticPr fontId="19"/>
  </si>
  <si>
    <t>項目</t>
  </si>
  <si>
    <t>％</t>
  </si>
  <si>
    <t>県補助金</t>
  </si>
  <si>
    <t>合計</t>
  </si>
  <si>
    <t>市町補助金</t>
  </si>
  <si>
    <t>機構借入金</t>
  </si>
  <si>
    <t>×３ヶ月分＝</t>
  </si>
  <si>
    <t>自己資金（寄附）</t>
  </si>
  <si>
    <t>外構工事等</t>
    <rPh sb="0" eb="2">
      <t>ガイコウ</t>
    </rPh>
    <rPh sb="2" eb="4">
      <t>コウジ</t>
    </rPh>
    <rPh sb="4" eb="5">
      <t>トウ</t>
    </rPh>
    <phoneticPr fontId="19"/>
  </si>
  <si>
    <t>本体工事費</t>
    <rPh sb="0" eb="2">
      <t>ホンタイ</t>
    </rPh>
    <rPh sb="2" eb="5">
      <t>コウジヒ</t>
    </rPh>
    <phoneticPr fontId="19"/>
  </si>
  <si>
    <t>（基準単価については毎年度改定されるので確認のうえ記載）</t>
    <rPh sb="1" eb="3">
      <t>キジュン</t>
    </rPh>
    <rPh sb="20" eb="22">
      <t>カクニン</t>
    </rPh>
    <rPh sb="25" eb="27">
      <t>キサイ</t>
    </rPh>
    <phoneticPr fontId="19"/>
  </si>
  <si>
    <t>設計監理費</t>
    <rPh sb="0" eb="2">
      <t>セッケイ</t>
    </rPh>
    <rPh sb="2" eb="5">
      <t>カンリヒ</t>
    </rPh>
    <phoneticPr fontId="19"/>
  </si>
  <si>
    <t>土地評価額</t>
    <rPh sb="0" eb="2">
      <t>トチ</t>
    </rPh>
    <rPh sb="2" eb="5">
      <t>ヒョウカガク</t>
    </rPh>
    <phoneticPr fontId="19"/>
  </si>
  <si>
    <t>施設整備費</t>
  </si>
  <si>
    <t>担保物件評価額</t>
    <rPh sb="0" eb="2">
      <t>タンポ</t>
    </rPh>
    <rPh sb="2" eb="4">
      <t>ブッケン</t>
    </rPh>
    <rPh sb="4" eb="7">
      <t>ヒョウカガク</t>
    </rPh>
    <phoneticPr fontId="19"/>
  </si>
  <si>
    <t>借入限度額</t>
    <rPh sb="0" eb="2">
      <t>カリイレ</t>
    </rPh>
    <rPh sb="2" eb="5">
      <t>ゲンドガク</t>
    </rPh>
    <phoneticPr fontId="19"/>
  </si>
  <si>
    <t>①機構借入分</t>
    <rPh sb="1" eb="3">
      <t>キコウ</t>
    </rPh>
    <rPh sb="3" eb="5">
      <t>カリイレ</t>
    </rPh>
    <rPh sb="5" eb="6">
      <t>ブン</t>
    </rPh>
    <phoneticPr fontId="19"/>
  </si>
  <si>
    <t>設計監理費（工事費の５％）</t>
  </si>
  <si>
    <t>うち特養・ｼｮｰﾄ分</t>
  </si>
  <si>
    <t>うち併設施設分</t>
    <rPh sb="2" eb="4">
      <t>ヘイセツ</t>
    </rPh>
    <rPh sb="4" eb="6">
      <t>シセツ</t>
    </rPh>
    <rPh sb="6" eb="7">
      <t>ブン</t>
    </rPh>
    <phoneticPr fontId="19"/>
  </si>
  <si>
    <t>土地・建物評価額に対する融資率</t>
    <rPh sb="0" eb="2">
      <t>トチ</t>
    </rPh>
    <rPh sb="3" eb="5">
      <t>タテモノ</t>
    </rPh>
    <rPh sb="5" eb="8">
      <t>ヒョウカガク</t>
    </rPh>
    <rPh sb="9" eb="10">
      <t>タイ</t>
    </rPh>
    <rPh sb="12" eb="14">
      <t>ユウシ</t>
    </rPh>
    <rPh sb="14" eb="15">
      <t>リツ</t>
    </rPh>
    <phoneticPr fontId="19"/>
  </si>
  <si>
    <t>（事業費((a)と(b)の低額な方)－公的助成）×0.75＝</t>
    <rPh sb="19" eb="21">
      <t>コウテキ</t>
    </rPh>
    <rPh sb="21" eb="23">
      <t>ジョセイ</t>
    </rPh>
    <phoneticPr fontId="19"/>
  </si>
  <si>
    <t>②協調融資分</t>
    <rPh sb="1" eb="3">
      <t>キョウチョウ</t>
    </rPh>
    <rPh sb="3" eb="5">
      <t>ユウシ</t>
    </rPh>
    <rPh sb="5" eb="6">
      <t>ブン</t>
    </rPh>
    <phoneticPr fontId="19"/>
  </si>
  <si>
    <t>うち造成・外構工事</t>
  </si>
  <si>
    <t>計</t>
  </si>
  <si>
    <t>小　　　計　　　(a)</t>
  </si>
  <si>
    <t>※2　開設当初の運転資金</t>
    <rPh sb="3" eb="5">
      <t>カイセツ</t>
    </rPh>
    <rPh sb="5" eb="7">
      <t>トウショ</t>
    </rPh>
    <phoneticPr fontId="19"/>
  </si>
  <si>
    <t>用地取得費</t>
  </si>
  <si>
    <t>借入金償還 ※3</t>
  </si>
  <si>
    <t>運転資金等</t>
  </si>
  <si>
    <t>法人事務費</t>
  </si>
  <si>
    <t>※1　機構借入限度額計算</t>
  </si>
  <si>
    <t>基準単価</t>
    <rPh sb="0" eb="2">
      <t>キジュン</t>
    </rPh>
    <phoneticPr fontId="19"/>
  </si>
  <si>
    <t>　限度額以内とする</t>
  </si>
  <si>
    <t>(</t>
  </si>
  <si>
    <t>)×0.75＝</t>
  </si>
  <si>
    <t>※3　借入金償還額（第１回目）</t>
  </si>
  <si>
    <t>×2.6％＝</t>
  </si>
  <si>
    <t>×3.5％＝</t>
  </si>
  <si>
    <t>○　機構基準事業費</t>
  </si>
  <si>
    <t>特別養護老人ホーム</t>
    <rPh sb="0" eb="2">
      <t>トクベツ</t>
    </rPh>
    <rPh sb="2" eb="4">
      <t>ヨウゴ</t>
    </rPh>
    <rPh sb="4" eb="6">
      <t>ロウジン</t>
    </rPh>
    <phoneticPr fontId="19"/>
  </si>
  <si>
    <t>○　県補助金</t>
  </si>
  <si>
    <t>定員等</t>
  </si>
  <si>
    <t>R6単価</t>
  </si>
  <si>
    <t>施設種別</t>
    <rPh sb="2" eb="4">
      <t>シュベツ</t>
    </rPh>
    <phoneticPr fontId="19"/>
  </si>
  <si>
    <t>補助金額</t>
  </si>
  <si>
    <t>ショートステイ用居室</t>
  </si>
  <si>
    <t>基準事業費</t>
  </si>
  <si>
    <t>小計</t>
  </si>
  <si>
    <t>(b)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</si>
</sst>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\(#,##0\)"/>
    <numFmt numFmtId="177" formatCode="&quot;＝&quot;\ \ #,##0;[Red]\-#,##0"/>
    <numFmt numFmtId="178" formatCode="#,##0.00&quot;㎡&quot;;[Red]\-#,##0.00"/>
    <numFmt numFmtId="179" formatCode="\(0,000\);[Red]\(0,000\)"/>
  </numFmts>
  <fonts count="28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9"/>
      <color auto="1"/>
      <name val="ＭＳ Ｐゴシック"/>
      <family val="3"/>
    </font>
    <font>
      <sz val="14"/>
      <color auto="1"/>
      <name val="ＭＳ Ｐゴシック"/>
      <family val="3"/>
    </font>
    <font>
      <sz val="12"/>
      <color auto="1"/>
      <name val="ＭＳ Ｐゴシック"/>
      <family val="3"/>
    </font>
    <font>
      <i/>
      <sz val="10"/>
      <color auto="1"/>
      <name val="ＭＳ Ｐゴシック"/>
      <family val="3"/>
    </font>
    <font>
      <sz val="10"/>
      <color indexed="12"/>
      <name val="ＭＳ Ｐゴシック"/>
      <family val="3"/>
    </font>
    <font>
      <i/>
      <sz val="10"/>
      <color indexed="12"/>
      <name val="ＭＳ Ｐゴシック"/>
      <family val="3"/>
    </font>
    <font>
      <sz val="10"/>
      <color indexed="30"/>
      <name val="ＭＳ Ｐゴシック"/>
      <family val="3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5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08">
    <xf numFmtId="0" fontId="0" fillId="0" borderId="0" xfId="0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38" fontId="20" fillId="0" borderId="0" xfId="33" applyFont="1" applyAlignment="1">
      <alignment vertical="center"/>
    </xf>
    <xf numFmtId="38" fontId="21" fillId="0" borderId="0" xfId="33" applyFont="1" applyAlignment="1">
      <alignment horizontal="left" vertical="center"/>
    </xf>
    <xf numFmtId="38" fontId="22" fillId="0" borderId="0" xfId="33" applyFont="1" applyAlignment="1">
      <alignment horizontal="left" vertical="center"/>
    </xf>
    <xf numFmtId="38" fontId="23" fillId="0" borderId="0" xfId="33" applyFont="1" applyAlignment="1">
      <alignment vertical="center"/>
    </xf>
    <xf numFmtId="0" fontId="20" fillId="24" borderId="10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0" fillId="0" borderId="18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0" fillId="0" borderId="20" xfId="0" applyFont="1" applyBorder="1" applyAlignment="1">
      <alignment vertical="center"/>
    </xf>
    <xf numFmtId="0" fontId="20" fillId="24" borderId="21" xfId="0" applyFont="1" applyFill="1" applyBorder="1" applyAlignment="1">
      <alignment horizontal="center" vertical="center"/>
    </xf>
    <xf numFmtId="0" fontId="20" fillId="0" borderId="22" xfId="0" applyFont="1" applyBorder="1" applyAlignment="1">
      <alignment vertical="center"/>
    </xf>
    <xf numFmtId="0" fontId="20" fillId="0" borderId="23" xfId="0" applyFont="1" applyBorder="1" applyAlignment="1">
      <alignment vertical="center" shrinkToFit="1"/>
    </xf>
    <xf numFmtId="0" fontId="20" fillId="0" borderId="22" xfId="0" applyFont="1" applyBorder="1" applyAlignment="1">
      <alignment horizontal="center" vertical="center"/>
    </xf>
    <xf numFmtId="0" fontId="20" fillId="0" borderId="24" xfId="0" applyFont="1" applyBorder="1" applyAlignment="1">
      <alignment vertical="center"/>
    </xf>
    <xf numFmtId="0" fontId="24" fillId="0" borderId="25" xfId="0" applyFont="1" applyBorder="1" applyAlignment="1">
      <alignment vertical="center"/>
    </xf>
    <xf numFmtId="0" fontId="20" fillId="0" borderId="26" xfId="0" applyFont="1" applyBorder="1" applyAlignment="1">
      <alignment vertical="center"/>
    </xf>
    <xf numFmtId="0" fontId="20" fillId="0" borderId="0" xfId="0" applyFont="1" applyAlignment="1">
      <alignment horizontal="right" vertical="center"/>
    </xf>
    <xf numFmtId="0" fontId="20" fillId="0" borderId="23" xfId="0" applyFont="1" applyBorder="1" applyAlignment="1">
      <alignment vertical="center"/>
    </xf>
    <xf numFmtId="0" fontId="20" fillId="0" borderId="27" xfId="0" applyFont="1" applyBorder="1" applyAlignment="1">
      <alignment vertical="center"/>
    </xf>
    <xf numFmtId="0" fontId="20" fillId="0" borderId="28" xfId="0" applyFont="1" applyBorder="1" applyAlignment="1">
      <alignment vertical="center"/>
    </xf>
    <xf numFmtId="0" fontId="20" fillId="0" borderId="29" xfId="0" applyFont="1" applyBorder="1" applyAlignment="1">
      <alignment vertical="center"/>
    </xf>
    <xf numFmtId="0" fontId="20" fillId="0" borderId="30" xfId="0" applyFont="1" applyBorder="1" applyAlignment="1">
      <alignment vertical="center"/>
    </xf>
    <xf numFmtId="0" fontId="20" fillId="0" borderId="31" xfId="0" applyFont="1" applyBorder="1" applyAlignment="1">
      <alignment horizontal="center" vertical="center" textRotation="255"/>
    </xf>
    <xf numFmtId="0" fontId="0" fillId="0" borderId="28" xfId="0" applyBorder="1" applyAlignment="1">
      <alignment horizontal="center" vertical="center" textRotation="255"/>
    </xf>
    <xf numFmtId="0" fontId="0" fillId="0" borderId="29" xfId="0" applyBorder="1" applyAlignment="1">
      <alignment horizontal="center" vertical="center" textRotation="255"/>
    </xf>
    <xf numFmtId="0" fontId="0" fillId="0" borderId="32" xfId="0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33" xfId="0" applyFont="1" applyBorder="1" applyAlignment="1">
      <alignment vertical="center"/>
    </xf>
    <xf numFmtId="0" fontId="21" fillId="24" borderId="34" xfId="0" applyFont="1" applyFill="1" applyBorder="1" applyAlignment="1">
      <alignment vertical="center"/>
    </xf>
    <xf numFmtId="0" fontId="20" fillId="0" borderId="35" xfId="0" applyFont="1" applyBorder="1" applyAlignment="1">
      <alignment vertical="center"/>
    </xf>
    <xf numFmtId="0" fontId="0" fillId="0" borderId="35" xfId="0" applyBorder="1" applyAlignment="1">
      <alignment vertical="center" shrinkToFit="1"/>
    </xf>
    <xf numFmtId="0" fontId="20" fillId="0" borderId="35" xfId="0" applyFont="1" applyBorder="1" applyAlignment="1">
      <alignment horizontal="center" vertical="center"/>
    </xf>
    <xf numFmtId="0" fontId="20" fillId="0" borderId="25" xfId="0" applyFont="1" applyBorder="1" applyAlignment="1">
      <alignment vertical="center"/>
    </xf>
    <xf numFmtId="0" fontId="20" fillId="0" borderId="36" xfId="0" applyFont="1" applyBorder="1" applyAlignment="1">
      <alignment vertical="center"/>
    </xf>
    <xf numFmtId="38" fontId="25" fillId="25" borderId="0" xfId="0" applyNumberFormat="1" applyFont="1" applyFill="1" applyAlignment="1">
      <alignment vertical="center"/>
    </xf>
    <xf numFmtId="38" fontId="20" fillId="26" borderId="0" xfId="33" applyFont="1" applyFill="1" applyAlignment="1">
      <alignment vertical="center"/>
    </xf>
    <xf numFmtId="38" fontId="20" fillId="0" borderId="0" xfId="0" applyNumberFormat="1" applyFont="1" applyAlignment="1">
      <alignment vertical="center" shrinkToFit="1"/>
    </xf>
    <xf numFmtId="0" fontId="20" fillId="0" borderId="23" xfId="0" applyFont="1" applyBorder="1" applyAlignment="1">
      <alignment horizontal="center" vertical="center"/>
    </xf>
    <xf numFmtId="38" fontId="20" fillId="0" borderId="33" xfId="33" applyFont="1" applyBorder="1" applyAlignment="1">
      <alignment vertical="center"/>
    </xf>
    <xf numFmtId="38" fontId="21" fillId="24" borderId="37" xfId="33" applyFont="1" applyFill="1" applyBorder="1" applyAlignment="1">
      <alignment horizontal="center" vertical="center"/>
    </xf>
    <xf numFmtId="38" fontId="25" fillId="25" borderId="38" xfId="33" applyFont="1" applyFill="1" applyBorder="1" applyAlignment="1">
      <alignment vertical="center"/>
    </xf>
    <xf numFmtId="38" fontId="20" fillId="26" borderId="38" xfId="33" applyFont="1" applyFill="1" applyBorder="1" applyAlignment="1">
      <alignment vertical="center"/>
    </xf>
    <xf numFmtId="38" fontId="25" fillId="0" borderId="38" xfId="33" applyFont="1" applyBorder="1" applyAlignment="1">
      <alignment vertical="center"/>
    </xf>
    <xf numFmtId="176" fontId="24" fillId="26" borderId="38" xfId="33" applyNumberFormat="1" applyFont="1" applyFill="1" applyBorder="1" applyAlignment="1">
      <alignment vertical="center"/>
    </xf>
    <xf numFmtId="176" fontId="26" fillId="0" borderId="38" xfId="33" applyNumberFormat="1" applyFont="1" applyFill="1" applyBorder="1" applyAlignment="1">
      <alignment vertical="center"/>
    </xf>
    <xf numFmtId="38" fontId="20" fillId="0" borderId="39" xfId="33" applyFont="1" applyBorder="1" applyAlignment="1">
      <alignment vertical="center"/>
    </xf>
    <xf numFmtId="38" fontId="20" fillId="0" borderId="0" xfId="33" quotePrefix="1" applyFont="1" applyAlignment="1">
      <alignment vertical="center"/>
    </xf>
    <xf numFmtId="38" fontId="20" fillId="0" borderId="0" xfId="33" applyFont="1" applyAlignment="1">
      <alignment horizontal="center" vertical="center"/>
    </xf>
    <xf numFmtId="38" fontId="20" fillId="0" borderId="22" xfId="33" applyFont="1" applyBorder="1" applyAlignment="1">
      <alignment vertical="center"/>
    </xf>
    <xf numFmtId="38" fontId="20" fillId="0" borderId="35" xfId="33" applyFon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40" xfId="0" applyBorder="1" applyAlignment="1">
      <alignment vertical="center"/>
    </xf>
    <xf numFmtId="0" fontId="20" fillId="0" borderId="41" xfId="0" applyFont="1" applyBorder="1" applyAlignment="1">
      <alignment vertical="center"/>
    </xf>
    <xf numFmtId="0" fontId="20" fillId="0" borderId="42" xfId="0" applyFont="1" applyBorder="1" applyAlignment="1">
      <alignment vertical="center"/>
    </xf>
    <xf numFmtId="38" fontId="21" fillId="24" borderId="34" xfId="33" applyFont="1" applyFill="1" applyBorder="1" applyAlignment="1">
      <alignment horizontal="center" vertical="center"/>
    </xf>
    <xf numFmtId="38" fontId="25" fillId="25" borderId="35" xfId="33" applyFont="1" applyFill="1" applyBorder="1" applyAlignment="1">
      <alignment vertical="center"/>
    </xf>
    <xf numFmtId="38" fontId="25" fillId="25" borderId="23" xfId="33" applyFont="1" applyFill="1" applyBorder="1" applyAlignment="1">
      <alignment vertical="center"/>
    </xf>
    <xf numFmtId="38" fontId="25" fillId="25" borderId="43" xfId="33" applyFont="1" applyFill="1" applyBorder="1" applyAlignment="1">
      <alignment vertical="center"/>
    </xf>
    <xf numFmtId="38" fontId="25" fillId="25" borderId="44" xfId="33" applyFont="1" applyFill="1" applyBorder="1" applyAlignment="1">
      <alignment vertical="center"/>
    </xf>
    <xf numFmtId="38" fontId="20" fillId="0" borderId="25" xfId="33" applyFont="1" applyBorder="1" applyAlignment="1">
      <alignment horizontal="center" vertical="center"/>
    </xf>
    <xf numFmtId="38" fontId="25" fillId="25" borderId="25" xfId="33" applyFont="1" applyFill="1" applyBorder="1" applyAlignment="1">
      <alignment vertical="center"/>
    </xf>
    <xf numFmtId="38" fontId="25" fillId="25" borderId="25" xfId="33" applyFont="1" applyFill="1" applyBorder="1" applyAlignment="1">
      <alignment horizontal="center" vertical="center"/>
    </xf>
    <xf numFmtId="38" fontId="27" fillId="25" borderId="25" xfId="33" applyFont="1" applyFill="1" applyBorder="1" applyAlignment="1">
      <alignment vertical="center"/>
    </xf>
    <xf numFmtId="38" fontId="20" fillId="26" borderId="18" xfId="33" applyFont="1" applyFill="1" applyBorder="1" applyAlignment="1">
      <alignment vertical="center"/>
    </xf>
    <xf numFmtId="38" fontId="20" fillId="26" borderId="19" xfId="33" applyFont="1" applyFill="1" applyBorder="1" applyAlignment="1">
      <alignment vertical="center"/>
    </xf>
    <xf numFmtId="38" fontId="20" fillId="26" borderId="20" xfId="33" applyFont="1" applyFill="1" applyBorder="1" applyAlignment="1">
      <alignment vertical="center"/>
    </xf>
    <xf numFmtId="38" fontId="21" fillId="24" borderId="45" xfId="33" applyFont="1" applyFill="1" applyBorder="1" applyAlignment="1">
      <alignment horizontal="center" vertical="center"/>
    </xf>
    <xf numFmtId="38" fontId="25" fillId="26" borderId="25" xfId="33" applyFont="1" applyFill="1" applyBorder="1" applyAlignment="1">
      <alignment vertical="center"/>
    </xf>
    <xf numFmtId="38" fontId="25" fillId="25" borderId="46" xfId="33" applyFont="1" applyFill="1" applyBorder="1" applyAlignment="1">
      <alignment vertical="center"/>
    </xf>
    <xf numFmtId="38" fontId="25" fillId="25" borderId="47" xfId="33" applyFont="1" applyFill="1" applyBorder="1" applyAlignment="1">
      <alignment vertical="center"/>
    </xf>
    <xf numFmtId="38" fontId="20" fillId="26" borderId="25" xfId="33" applyFont="1" applyFill="1" applyBorder="1" applyAlignment="1">
      <alignment vertical="center"/>
    </xf>
    <xf numFmtId="38" fontId="20" fillId="25" borderId="25" xfId="33" applyFont="1" applyFill="1" applyBorder="1" applyAlignment="1">
      <alignment horizontal="center" vertical="center"/>
    </xf>
    <xf numFmtId="38" fontId="20" fillId="0" borderId="25" xfId="33" applyFont="1" applyFill="1" applyBorder="1" applyAlignment="1">
      <alignment horizontal="center" vertical="center" shrinkToFit="1"/>
    </xf>
    <xf numFmtId="0" fontId="20" fillId="26" borderId="25" xfId="33" applyNumberFormat="1" applyFont="1" applyFill="1" applyBorder="1" applyAlignment="1">
      <alignment vertical="center"/>
    </xf>
    <xf numFmtId="9" fontId="25" fillId="25" borderId="25" xfId="33" applyNumberFormat="1" applyFont="1" applyFill="1" applyBorder="1" applyAlignment="1">
      <alignment vertical="center"/>
    </xf>
    <xf numFmtId="38" fontId="20" fillId="0" borderId="40" xfId="33" applyFont="1" applyBorder="1" applyAlignment="1">
      <alignment vertical="center"/>
    </xf>
    <xf numFmtId="38" fontId="20" fillId="0" borderId="41" xfId="33" applyFont="1" applyBorder="1" applyAlignment="1">
      <alignment vertical="center"/>
    </xf>
    <xf numFmtId="38" fontId="20" fillId="0" borderId="42" xfId="33" applyFont="1" applyBorder="1" applyAlignment="1">
      <alignment vertical="center"/>
    </xf>
    <xf numFmtId="38" fontId="25" fillId="25" borderId="48" xfId="33" applyFont="1" applyFill="1" applyBorder="1" applyAlignment="1">
      <alignment vertical="center"/>
    </xf>
    <xf numFmtId="38" fontId="20" fillId="0" borderId="0" xfId="33" applyFont="1" applyAlignment="1">
      <alignment horizontal="right" vertical="center"/>
    </xf>
    <xf numFmtId="177" fontId="20" fillId="0" borderId="0" xfId="33" applyNumberFormat="1" applyFont="1" applyAlignment="1">
      <alignment vertical="center"/>
    </xf>
    <xf numFmtId="177" fontId="25" fillId="25" borderId="0" xfId="33" applyNumberFormat="1" applyFont="1" applyFill="1" applyAlignment="1">
      <alignment vertical="center"/>
    </xf>
    <xf numFmtId="178" fontId="20" fillId="0" borderId="0" xfId="33" applyNumberFormat="1" applyFont="1" applyFill="1" applyAlignment="1">
      <alignment vertical="center"/>
    </xf>
    <xf numFmtId="38" fontId="21" fillId="0" borderId="0" xfId="33" applyFont="1" applyAlignment="1">
      <alignment vertical="center"/>
    </xf>
    <xf numFmtId="38" fontId="21" fillId="24" borderId="49" xfId="33" applyFont="1" applyFill="1" applyBorder="1" applyAlignment="1">
      <alignment horizontal="center" vertical="center"/>
    </xf>
    <xf numFmtId="38" fontId="25" fillId="26" borderId="23" xfId="33" applyFont="1" applyFill="1" applyBorder="1" applyAlignment="1">
      <alignment vertical="center"/>
    </xf>
    <xf numFmtId="176" fontId="26" fillId="25" borderId="48" xfId="33" applyNumberFormat="1" applyFont="1" applyFill="1" applyBorder="1" applyAlignment="1">
      <alignment vertical="center"/>
    </xf>
    <xf numFmtId="38" fontId="25" fillId="25" borderId="50" xfId="33" applyFont="1" applyFill="1" applyBorder="1" applyAlignment="1">
      <alignment vertical="center"/>
    </xf>
    <xf numFmtId="179" fontId="24" fillId="0" borderId="0" xfId="33" applyNumberFormat="1" applyFont="1" applyAlignment="1">
      <alignment vertical="center"/>
    </xf>
    <xf numFmtId="38" fontId="20" fillId="0" borderId="0" xfId="33" applyFont="1" applyAlignment="1">
      <alignment horizontal="center" vertical="center" shrinkToFit="1"/>
    </xf>
    <xf numFmtId="179" fontId="24" fillId="0" borderId="0" xfId="33" applyNumberFormat="1" applyFont="1" applyAlignment="1">
      <alignment horizontal="right" vertical="center"/>
    </xf>
    <xf numFmtId="38" fontId="20" fillId="0" borderId="0" xfId="33" applyFont="1" applyBorder="1" applyAlignment="1">
      <alignment horizontal="distributed" vertical="center"/>
    </xf>
    <xf numFmtId="38" fontId="21" fillId="0" borderId="0" xfId="33" applyFont="1" applyAlignment="1">
      <alignment horizontal="right" vertical="center"/>
    </xf>
    <xf numFmtId="38" fontId="21" fillId="24" borderId="37" xfId="33" applyFont="1" applyFill="1" applyBorder="1" applyAlignment="1">
      <alignment horizontal="center" vertical="center" shrinkToFit="1"/>
    </xf>
    <xf numFmtId="176" fontId="26" fillId="25" borderId="38" xfId="33" applyNumberFormat="1" applyFont="1" applyFill="1" applyBorder="1" applyAlignment="1">
      <alignment vertical="center"/>
    </xf>
    <xf numFmtId="38" fontId="25" fillId="25" borderId="39" xfId="33" applyFont="1" applyFill="1" applyBorder="1" applyAlignment="1">
      <alignment vertical="center"/>
    </xf>
    <xf numFmtId="0" fontId="20" fillId="0" borderId="0" xfId="0" applyFont="1" applyAlignment="1">
      <alignment horizontal="center" vertical="center" shrinkToFit="1"/>
    </xf>
    <xf numFmtId="179" fontId="20" fillId="0" borderId="0" xfId="33" applyNumberFormat="1" applyFont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標準" xfId="0" builtinId="0"/>
    <cellStyle name="良い" xfId="34"/>
    <cellStyle name="見出し 1" xfId="35"/>
    <cellStyle name="見出し 2" xfId="36"/>
    <cellStyle name="見出し 3" xfId="37"/>
    <cellStyle name="見出し 4" xfId="38"/>
    <cellStyle name="計算" xfId="39"/>
    <cellStyle name="説明文" xfId="40"/>
    <cellStyle name="警告文" xfId="41"/>
    <cellStyle name="集計" xfId="42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6</xdr:col>
      <xdr:colOff>57150</xdr:colOff>
      <xdr:row>15</xdr:row>
      <xdr:rowOff>105410</xdr:rowOff>
    </xdr:from>
    <xdr:to xmlns:xdr="http://schemas.openxmlformats.org/drawingml/2006/spreadsheetDrawing">
      <xdr:col>6</xdr:col>
      <xdr:colOff>180975</xdr:colOff>
      <xdr:row>15</xdr:row>
      <xdr:rowOff>105410</xdr:rowOff>
    </xdr:to>
    <xdr:sp macro="" textlink="">
      <xdr:nvSpPr>
        <xdr:cNvPr id="35848" name="Line 11"/>
        <xdr:cNvSpPr>
          <a:spLocks noChangeShapeType="1"/>
        </xdr:cNvSpPr>
      </xdr:nvSpPr>
      <xdr:spPr>
        <a:xfrm>
          <a:off x="3971925" y="2953385"/>
          <a:ext cx="123825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  <a:tailEnd type="triangle"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47625</xdr:colOff>
      <xdr:row>15</xdr:row>
      <xdr:rowOff>105410</xdr:rowOff>
    </xdr:from>
    <xdr:to xmlns:xdr="http://schemas.openxmlformats.org/drawingml/2006/spreadsheetDrawing">
      <xdr:col>6</xdr:col>
      <xdr:colOff>47625</xdr:colOff>
      <xdr:row>25</xdr:row>
      <xdr:rowOff>67310</xdr:rowOff>
    </xdr:to>
    <xdr:sp macro="" textlink="">
      <xdr:nvSpPr>
        <xdr:cNvPr id="35849" name="Line 23"/>
        <xdr:cNvSpPr>
          <a:spLocks noChangeShapeType="1"/>
        </xdr:cNvSpPr>
      </xdr:nvSpPr>
      <xdr:spPr>
        <a:xfrm>
          <a:off x="3962400" y="2953385"/>
          <a:ext cx="0" cy="186690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47625</xdr:colOff>
      <xdr:row>25</xdr:row>
      <xdr:rowOff>67310</xdr:rowOff>
    </xdr:from>
    <xdr:to xmlns:xdr="http://schemas.openxmlformats.org/drawingml/2006/spreadsheetDrawing">
      <xdr:col>6</xdr:col>
      <xdr:colOff>200025</xdr:colOff>
      <xdr:row>25</xdr:row>
      <xdr:rowOff>67310</xdr:rowOff>
    </xdr:to>
    <xdr:sp macro="" textlink="">
      <xdr:nvSpPr>
        <xdr:cNvPr id="35850" name="Line 24"/>
        <xdr:cNvSpPr>
          <a:spLocks noChangeShapeType="1"/>
        </xdr:cNvSpPr>
      </xdr:nvSpPr>
      <xdr:spPr>
        <a:xfrm>
          <a:off x="3962400" y="4820285"/>
          <a:ext cx="152400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8</xdr:col>
      <xdr:colOff>57150</xdr:colOff>
      <xdr:row>20</xdr:row>
      <xdr:rowOff>114935</xdr:rowOff>
    </xdr:from>
    <xdr:to xmlns:xdr="http://schemas.openxmlformats.org/drawingml/2006/spreadsheetDrawing">
      <xdr:col>8</xdr:col>
      <xdr:colOff>190500</xdr:colOff>
      <xdr:row>20</xdr:row>
      <xdr:rowOff>124460</xdr:rowOff>
    </xdr:to>
    <xdr:sp macro="" textlink="">
      <xdr:nvSpPr>
        <xdr:cNvPr id="35851" name="Line 35"/>
        <xdr:cNvSpPr>
          <a:spLocks noChangeShapeType="1"/>
        </xdr:cNvSpPr>
      </xdr:nvSpPr>
      <xdr:spPr>
        <a:xfrm flipV="1">
          <a:off x="5743575" y="3915410"/>
          <a:ext cx="133350" cy="9525"/>
        </a:xfrm>
        <a:prstGeom prst="line">
          <a:avLst/>
        </a:prstGeom>
        <a:noFill/>
        <a:ln w="9525">
          <a:solidFill>
            <a:sysClr val="windowText" lastClr="000000"/>
          </a:solidFill>
          <a:miter/>
          <a:tailEnd type="triangle"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8</xdr:col>
      <xdr:colOff>19050</xdr:colOff>
      <xdr:row>19</xdr:row>
      <xdr:rowOff>143510</xdr:rowOff>
    </xdr:from>
    <xdr:to xmlns:xdr="http://schemas.openxmlformats.org/drawingml/2006/spreadsheetDrawing">
      <xdr:col>8</xdr:col>
      <xdr:colOff>200025</xdr:colOff>
      <xdr:row>19</xdr:row>
      <xdr:rowOff>153035</xdr:rowOff>
    </xdr:to>
    <xdr:sp macro="" textlink="">
      <xdr:nvSpPr>
        <xdr:cNvPr id="35852" name="Line 38"/>
        <xdr:cNvSpPr>
          <a:spLocks noChangeShapeType="1"/>
        </xdr:cNvSpPr>
      </xdr:nvSpPr>
      <xdr:spPr>
        <a:xfrm>
          <a:off x="5705475" y="3753485"/>
          <a:ext cx="180975" cy="9525"/>
        </a:xfrm>
        <a:prstGeom prst="line">
          <a:avLst/>
        </a:prstGeom>
        <a:noFill/>
        <a:ln w="9525">
          <a:solidFill>
            <a:sysClr val="windowText" lastClr="000000"/>
          </a:solidFill>
          <a:miter/>
          <a:tailEnd type="triangle"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47625</xdr:colOff>
      <xdr:row>15</xdr:row>
      <xdr:rowOff>105410</xdr:rowOff>
    </xdr:from>
    <xdr:to xmlns:xdr="http://schemas.openxmlformats.org/drawingml/2006/spreadsheetDrawing">
      <xdr:col>6</xdr:col>
      <xdr:colOff>47625</xdr:colOff>
      <xdr:row>25</xdr:row>
      <xdr:rowOff>67310</xdr:rowOff>
    </xdr:to>
    <xdr:sp macro="" textlink="">
      <xdr:nvSpPr>
        <xdr:cNvPr id="35853" name="Line 39"/>
        <xdr:cNvSpPr>
          <a:spLocks noChangeShapeType="1"/>
        </xdr:cNvSpPr>
      </xdr:nvSpPr>
      <xdr:spPr>
        <a:xfrm>
          <a:off x="3962400" y="2953385"/>
          <a:ext cx="0" cy="186690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47625</xdr:colOff>
      <xdr:row>25</xdr:row>
      <xdr:rowOff>67310</xdr:rowOff>
    </xdr:from>
    <xdr:to xmlns:xdr="http://schemas.openxmlformats.org/drawingml/2006/spreadsheetDrawing">
      <xdr:col>6</xdr:col>
      <xdr:colOff>200025</xdr:colOff>
      <xdr:row>25</xdr:row>
      <xdr:rowOff>67310</xdr:rowOff>
    </xdr:to>
    <xdr:sp macro="" textlink="">
      <xdr:nvSpPr>
        <xdr:cNvPr id="35854" name="Line 40"/>
        <xdr:cNvSpPr>
          <a:spLocks noChangeShapeType="1"/>
        </xdr:cNvSpPr>
      </xdr:nvSpPr>
      <xdr:spPr>
        <a:xfrm>
          <a:off x="3962400" y="4820285"/>
          <a:ext cx="152400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7</xdr:col>
      <xdr:colOff>28575</xdr:colOff>
      <xdr:row>32</xdr:row>
      <xdr:rowOff>95885</xdr:rowOff>
    </xdr:from>
    <xdr:to xmlns:xdr="http://schemas.openxmlformats.org/drawingml/2006/spreadsheetDrawing">
      <xdr:col>8</xdr:col>
      <xdr:colOff>47625</xdr:colOff>
      <xdr:row>32</xdr:row>
      <xdr:rowOff>95885</xdr:rowOff>
    </xdr:to>
    <xdr:sp macro="" textlink="">
      <xdr:nvSpPr>
        <xdr:cNvPr id="35855" name="Line 93"/>
        <xdr:cNvSpPr>
          <a:spLocks noChangeShapeType="1"/>
        </xdr:cNvSpPr>
      </xdr:nvSpPr>
      <xdr:spPr>
        <a:xfrm>
          <a:off x="4829175" y="6182360"/>
          <a:ext cx="904875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5</xdr:col>
      <xdr:colOff>104775</xdr:colOff>
      <xdr:row>28</xdr:row>
      <xdr:rowOff>105410</xdr:rowOff>
    </xdr:from>
    <xdr:to xmlns:xdr="http://schemas.openxmlformats.org/drawingml/2006/spreadsheetDrawing">
      <xdr:col>8</xdr:col>
      <xdr:colOff>0</xdr:colOff>
      <xdr:row>28</xdr:row>
      <xdr:rowOff>105410</xdr:rowOff>
    </xdr:to>
    <xdr:sp macro="" textlink="">
      <xdr:nvSpPr>
        <xdr:cNvPr id="35856" name="Line 95"/>
        <xdr:cNvSpPr>
          <a:spLocks noChangeShapeType="1"/>
        </xdr:cNvSpPr>
      </xdr:nvSpPr>
      <xdr:spPr>
        <a:xfrm>
          <a:off x="3133725" y="5429885"/>
          <a:ext cx="2552700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47625</xdr:colOff>
      <xdr:row>25</xdr:row>
      <xdr:rowOff>67310</xdr:rowOff>
    </xdr:from>
    <xdr:to xmlns:xdr="http://schemas.openxmlformats.org/drawingml/2006/spreadsheetDrawing">
      <xdr:col>6</xdr:col>
      <xdr:colOff>76200</xdr:colOff>
      <xdr:row>25</xdr:row>
      <xdr:rowOff>67310</xdr:rowOff>
    </xdr:to>
    <xdr:sp macro="" textlink="">
      <xdr:nvSpPr>
        <xdr:cNvPr id="35857" name="Line 98"/>
        <xdr:cNvSpPr>
          <a:spLocks noChangeShapeType="1"/>
        </xdr:cNvSpPr>
      </xdr:nvSpPr>
      <xdr:spPr>
        <a:xfrm>
          <a:off x="3962400" y="4820285"/>
          <a:ext cx="28575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8</xdr:col>
      <xdr:colOff>57150</xdr:colOff>
      <xdr:row>20</xdr:row>
      <xdr:rowOff>114935</xdr:rowOff>
    </xdr:from>
    <xdr:to xmlns:xdr="http://schemas.openxmlformats.org/drawingml/2006/spreadsheetDrawing">
      <xdr:col>8</xdr:col>
      <xdr:colOff>57150</xdr:colOff>
      <xdr:row>32</xdr:row>
      <xdr:rowOff>95885</xdr:rowOff>
    </xdr:to>
    <xdr:sp macro="" textlink="">
      <xdr:nvSpPr>
        <xdr:cNvPr id="35858" name="Line 101"/>
        <xdr:cNvSpPr>
          <a:spLocks noChangeShapeType="1"/>
        </xdr:cNvSpPr>
      </xdr:nvSpPr>
      <xdr:spPr>
        <a:xfrm>
          <a:off x="5743575" y="3915410"/>
          <a:ext cx="0" cy="226695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8</xdr:col>
      <xdr:colOff>0</xdr:colOff>
      <xdr:row>19</xdr:row>
      <xdr:rowOff>143510</xdr:rowOff>
    </xdr:from>
    <xdr:to xmlns:xdr="http://schemas.openxmlformats.org/drawingml/2006/spreadsheetDrawing">
      <xdr:col>8</xdr:col>
      <xdr:colOff>9525</xdr:colOff>
      <xdr:row>28</xdr:row>
      <xdr:rowOff>95885</xdr:rowOff>
    </xdr:to>
    <xdr:sp macro="" textlink="">
      <xdr:nvSpPr>
        <xdr:cNvPr id="35859" name="Line 103"/>
        <xdr:cNvSpPr>
          <a:spLocks noChangeShapeType="1"/>
        </xdr:cNvSpPr>
      </xdr:nvSpPr>
      <xdr:spPr>
        <a:xfrm flipV="1">
          <a:off x="5686425" y="3753485"/>
          <a:ext cx="9525" cy="1666875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47625</xdr:colOff>
      <xdr:row>25</xdr:row>
      <xdr:rowOff>67310</xdr:rowOff>
    </xdr:from>
    <xdr:to xmlns:xdr="http://schemas.openxmlformats.org/drawingml/2006/spreadsheetDrawing">
      <xdr:col>6</xdr:col>
      <xdr:colOff>142875</xdr:colOff>
      <xdr:row>25</xdr:row>
      <xdr:rowOff>67310</xdr:rowOff>
    </xdr:to>
    <xdr:sp macro="" textlink="">
      <xdr:nvSpPr>
        <xdr:cNvPr id="35860" name="Line 105"/>
        <xdr:cNvSpPr>
          <a:spLocks noChangeShapeType="1"/>
        </xdr:cNvSpPr>
      </xdr:nvSpPr>
      <xdr:spPr>
        <a:xfrm>
          <a:off x="3962400" y="4820285"/>
          <a:ext cx="95250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9525</xdr:colOff>
      <xdr:row>31</xdr:row>
      <xdr:rowOff>47625</xdr:rowOff>
    </xdr:from>
    <xdr:to xmlns:xdr="http://schemas.openxmlformats.org/drawingml/2006/spreadsheetDrawing">
      <xdr:col>6</xdr:col>
      <xdr:colOff>85725</xdr:colOff>
      <xdr:row>33</xdr:row>
      <xdr:rowOff>0</xdr:rowOff>
    </xdr:to>
    <xdr:sp macro="" textlink="">
      <xdr:nvSpPr>
        <xdr:cNvPr id="35861" name="AutoShape 120"/>
        <xdr:cNvSpPr/>
      </xdr:nvSpPr>
      <xdr:spPr>
        <a:xfrm>
          <a:off x="3924300" y="5943600"/>
          <a:ext cx="76200" cy="333375"/>
        </a:xfrm>
        <a:prstGeom prst="rightBrace">
          <a:avLst>
            <a:gd name="adj1" fmla="val 36459"/>
            <a:gd name="adj2" fmla="val 74287"/>
          </a:avLst>
        </a:prstGeom>
        <a:noFill/>
        <a:ln w="9525">
          <a:solidFill>
            <a:sysClr val="windowText" lastClr="000000"/>
          </a:solidFill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0</xdr:col>
      <xdr:colOff>69850</xdr:colOff>
      <xdr:row>0</xdr:row>
      <xdr:rowOff>48260</xdr:rowOff>
    </xdr:from>
    <xdr:to xmlns:xdr="http://schemas.openxmlformats.org/drawingml/2006/spreadsheetDrawing">
      <xdr:col>2</xdr:col>
      <xdr:colOff>222250</xdr:colOff>
      <xdr:row>1</xdr:row>
      <xdr:rowOff>101600</xdr:rowOff>
    </xdr:to>
    <xdr:sp macro="" textlink="">
      <xdr:nvSpPr>
        <xdr:cNvPr id="35862" name="オブジェクト 0"/>
        <xdr:cNvSpPr>
          <a:spLocks noChangeArrowheads="1"/>
        </xdr:cNvSpPr>
      </xdr:nvSpPr>
      <xdr:spPr>
        <a:xfrm>
          <a:off x="69850" y="48260"/>
          <a:ext cx="609600" cy="205740"/>
        </a:xfrm>
        <a:prstGeom prst="rect">
          <a:avLst/>
        </a:prstGeom>
        <a:noFill/>
        <a:ln cap="flat" cmpd="sng">
          <a:prstDash val="solid"/>
          <a:miter lim="800000"/>
        </a:ln>
      </xdr:spPr>
      <xdr:txBody>
        <a:bodyPr vertOverflow="clip" horzOverflow="overflow" wrap="square" lIns="0" tIns="0" rIns="0" bIns="0" anchor="ctr" upright="1"/>
        <a:lstStyle/>
        <a:p>
          <a:pPr algn="l">
            <a:lnSpc>
              <a:spcPts val="1200"/>
            </a:lnSpc>
          </a:pPr>
          <a:r>
            <a:rPr lang="ja-JP" altLang="en-US" sz="10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ゴシック"/>
              <a:ea typeface="ＭＳ ゴシック"/>
            </a:rPr>
            <a:t>様式第３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6</xdr:col>
      <xdr:colOff>57150</xdr:colOff>
      <xdr:row>15</xdr:row>
      <xdr:rowOff>105410</xdr:rowOff>
    </xdr:from>
    <xdr:to xmlns:xdr="http://schemas.openxmlformats.org/drawingml/2006/spreadsheetDrawing">
      <xdr:col>6</xdr:col>
      <xdr:colOff>180975</xdr:colOff>
      <xdr:row>15</xdr:row>
      <xdr:rowOff>105410</xdr:rowOff>
    </xdr:to>
    <xdr:sp macro="" textlink="">
      <xdr:nvSpPr>
        <xdr:cNvPr id="38913" name="Line 11"/>
        <xdr:cNvSpPr>
          <a:spLocks noChangeShapeType="1"/>
        </xdr:cNvSpPr>
      </xdr:nvSpPr>
      <xdr:spPr>
        <a:xfrm>
          <a:off x="3971925" y="2953385"/>
          <a:ext cx="123825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  <a:tailEnd type="triangle"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47625</xdr:colOff>
      <xdr:row>15</xdr:row>
      <xdr:rowOff>105410</xdr:rowOff>
    </xdr:from>
    <xdr:to xmlns:xdr="http://schemas.openxmlformats.org/drawingml/2006/spreadsheetDrawing">
      <xdr:col>6</xdr:col>
      <xdr:colOff>47625</xdr:colOff>
      <xdr:row>25</xdr:row>
      <xdr:rowOff>67310</xdr:rowOff>
    </xdr:to>
    <xdr:sp macro="" textlink="">
      <xdr:nvSpPr>
        <xdr:cNvPr id="38914" name="Line 23"/>
        <xdr:cNvSpPr>
          <a:spLocks noChangeShapeType="1"/>
        </xdr:cNvSpPr>
      </xdr:nvSpPr>
      <xdr:spPr>
        <a:xfrm>
          <a:off x="3962400" y="2953385"/>
          <a:ext cx="0" cy="186690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47625</xdr:colOff>
      <xdr:row>25</xdr:row>
      <xdr:rowOff>67310</xdr:rowOff>
    </xdr:from>
    <xdr:to xmlns:xdr="http://schemas.openxmlformats.org/drawingml/2006/spreadsheetDrawing">
      <xdr:col>6</xdr:col>
      <xdr:colOff>200025</xdr:colOff>
      <xdr:row>25</xdr:row>
      <xdr:rowOff>67310</xdr:rowOff>
    </xdr:to>
    <xdr:sp macro="" textlink="">
      <xdr:nvSpPr>
        <xdr:cNvPr id="38915" name="Line 24"/>
        <xdr:cNvSpPr>
          <a:spLocks noChangeShapeType="1"/>
        </xdr:cNvSpPr>
      </xdr:nvSpPr>
      <xdr:spPr>
        <a:xfrm>
          <a:off x="3962400" y="4820285"/>
          <a:ext cx="152400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8</xdr:col>
      <xdr:colOff>57150</xdr:colOff>
      <xdr:row>20</xdr:row>
      <xdr:rowOff>114935</xdr:rowOff>
    </xdr:from>
    <xdr:to xmlns:xdr="http://schemas.openxmlformats.org/drawingml/2006/spreadsheetDrawing">
      <xdr:col>8</xdr:col>
      <xdr:colOff>190500</xdr:colOff>
      <xdr:row>20</xdr:row>
      <xdr:rowOff>124460</xdr:rowOff>
    </xdr:to>
    <xdr:sp macro="" textlink="">
      <xdr:nvSpPr>
        <xdr:cNvPr id="38916" name="Line 35"/>
        <xdr:cNvSpPr>
          <a:spLocks noChangeShapeType="1"/>
        </xdr:cNvSpPr>
      </xdr:nvSpPr>
      <xdr:spPr>
        <a:xfrm flipV="1">
          <a:off x="5743575" y="3915410"/>
          <a:ext cx="133350" cy="9525"/>
        </a:xfrm>
        <a:prstGeom prst="line">
          <a:avLst/>
        </a:prstGeom>
        <a:noFill/>
        <a:ln w="9525">
          <a:solidFill>
            <a:sysClr val="windowText" lastClr="000000"/>
          </a:solidFill>
          <a:miter/>
          <a:tailEnd type="triangle"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8</xdr:col>
      <xdr:colOff>19050</xdr:colOff>
      <xdr:row>19</xdr:row>
      <xdr:rowOff>143510</xdr:rowOff>
    </xdr:from>
    <xdr:to xmlns:xdr="http://schemas.openxmlformats.org/drawingml/2006/spreadsheetDrawing">
      <xdr:col>8</xdr:col>
      <xdr:colOff>200025</xdr:colOff>
      <xdr:row>19</xdr:row>
      <xdr:rowOff>153035</xdr:rowOff>
    </xdr:to>
    <xdr:sp macro="" textlink="">
      <xdr:nvSpPr>
        <xdr:cNvPr id="38917" name="Line 38"/>
        <xdr:cNvSpPr>
          <a:spLocks noChangeShapeType="1"/>
        </xdr:cNvSpPr>
      </xdr:nvSpPr>
      <xdr:spPr>
        <a:xfrm>
          <a:off x="5705475" y="3753485"/>
          <a:ext cx="180975" cy="9525"/>
        </a:xfrm>
        <a:prstGeom prst="line">
          <a:avLst/>
        </a:prstGeom>
        <a:noFill/>
        <a:ln w="9525">
          <a:solidFill>
            <a:sysClr val="windowText" lastClr="000000"/>
          </a:solidFill>
          <a:miter/>
          <a:tailEnd type="triangle"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47625</xdr:colOff>
      <xdr:row>15</xdr:row>
      <xdr:rowOff>105410</xdr:rowOff>
    </xdr:from>
    <xdr:to xmlns:xdr="http://schemas.openxmlformats.org/drawingml/2006/spreadsheetDrawing">
      <xdr:col>6</xdr:col>
      <xdr:colOff>47625</xdr:colOff>
      <xdr:row>25</xdr:row>
      <xdr:rowOff>67310</xdr:rowOff>
    </xdr:to>
    <xdr:sp macro="" textlink="">
      <xdr:nvSpPr>
        <xdr:cNvPr id="38918" name="Line 39"/>
        <xdr:cNvSpPr>
          <a:spLocks noChangeShapeType="1"/>
        </xdr:cNvSpPr>
      </xdr:nvSpPr>
      <xdr:spPr>
        <a:xfrm>
          <a:off x="3962400" y="2953385"/>
          <a:ext cx="0" cy="186690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47625</xdr:colOff>
      <xdr:row>25</xdr:row>
      <xdr:rowOff>67310</xdr:rowOff>
    </xdr:from>
    <xdr:to xmlns:xdr="http://schemas.openxmlformats.org/drawingml/2006/spreadsheetDrawing">
      <xdr:col>6</xdr:col>
      <xdr:colOff>200025</xdr:colOff>
      <xdr:row>25</xdr:row>
      <xdr:rowOff>67310</xdr:rowOff>
    </xdr:to>
    <xdr:sp macro="" textlink="">
      <xdr:nvSpPr>
        <xdr:cNvPr id="38919" name="Line 40"/>
        <xdr:cNvSpPr>
          <a:spLocks noChangeShapeType="1"/>
        </xdr:cNvSpPr>
      </xdr:nvSpPr>
      <xdr:spPr>
        <a:xfrm>
          <a:off x="3962400" y="4820285"/>
          <a:ext cx="152400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7</xdr:col>
      <xdr:colOff>28575</xdr:colOff>
      <xdr:row>32</xdr:row>
      <xdr:rowOff>95885</xdr:rowOff>
    </xdr:from>
    <xdr:to xmlns:xdr="http://schemas.openxmlformats.org/drawingml/2006/spreadsheetDrawing">
      <xdr:col>8</xdr:col>
      <xdr:colOff>47625</xdr:colOff>
      <xdr:row>32</xdr:row>
      <xdr:rowOff>95885</xdr:rowOff>
    </xdr:to>
    <xdr:sp macro="" textlink="">
      <xdr:nvSpPr>
        <xdr:cNvPr id="38920" name="Line 93"/>
        <xdr:cNvSpPr>
          <a:spLocks noChangeShapeType="1"/>
        </xdr:cNvSpPr>
      </xdr:nvSpPr>
      <xdr:spPr>
        <a:xfrm>
          <a:off x="4829175" y="6182360"/>
          <a:ext cx="904875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5</xdr:col>
      <xdr:colOff>104775</xdr:colOff>
      <xdr:row>28</xdr:row>
      <xdr:rowOff>105410</xdr:rowOff>
    </xdr:from>
    <xdr:to xmlns:xdr="http://schemas.openxmlformats.org/drawingml/2006/spreadsheetDrawing">
      <xdr:col>8</xdr:col>
      <xdr:colOff>0</xdr:colOff>
      <xdr:row>28</xdr:row>
      <xdr:rowOff>105410</xdr:rowOff>
    </xdr:to>
    <xdr:sp macro="" textlink="">
      <xdr:nvSpPr>
        <xdr:cNvPr id="38921" name="Line 95"/>
        <xdr:cNvSpPr>
          <a:spLocks noChangeShapeType="1"/>
        </xdr:cNvSpPr>
      </xdr:nvSpPr>
      <xdr:spPr>
        <a:xfrm>
          <a:off x="3133725" y="5429885"/>
          <a:ext cx="2552700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47625</xdr:colOff>
      <xdr:row>25</xdr:row>
      <xdr:rowOff>67310</xdr:rowOff>
    </xdr:from>
    <xdr:to xmlns:xdr="http://schemas.openxmlformats.org/drawingml/2006/spreadsheetDrawing">
      <xdr:col>6</xdr:col>
      <xdr:colOff>76200</xdr:colOff>
      <xdr:row>25</xdr:row>
      <xdr:rowOff>67310</xdr:rowOff>
    </xdr:to>
    <xdr:sp macro="" textlink="">
      <xdr:nvSpPr>
        <xdr:cNvPr id="38922" name="Line 98"/>
        <xdr:cNvSpPr>
          <a:spLocks noChangeShapeType="1"/>
        </xdr:cNvSpPr>
      </xdr:nvSpPr>
      <xdr:spPr>
        <a:xfrm>
          <a:off x="3962400" y="4820285"/>
          <a:ext cx="28575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8</xdr:col>
      <xdr:colOff>57150</xdr:colOff>
      <xdr:row>20</xdr:row>
      <xdr:rowOff>114935</xdr:rowOff>
    </xdr:from>
    <xdr:to xmlns:xdr="http://schemas.openxmlformats.org/drawingml/2006/spreadsheetDrawing">
      <xdr:col>8</xdr:col>
      <xdr:colOff>57150</xdr:colOff>
      <xdr:row>32</xdr:row>
      <xdr:rowOff>95885</xdr:rowOff>
    </xdr:to>
    <xdr:sp macro="" textlink="">
      <xdr:nvSpPr>
        <xdr:cNvPr id="38923" name="Line 101"/>
        <xdr:cNvSpPr>
          <a:spLocks noChangeShapeType="1"/>
        </xdr:cNvSpPr>
      </xdr:nvSpPr>
      <xdr:spPr>
        <a:xfrm>
          <a:off x="5743575" y="3915410"/>
          <a:ext cx="0" cy="226695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8</xdr:col>
      <xdr:colOff>0</xdr:colOff>
      <xdr:row>19</xdr:row>
      <xdr:rowOff>143510</xdr:rowOff>
    </xdr:from>
    <xdr:to xmlns:xdr="http://schemas.openxmlformats.org/drawingml/2006/spreadsheetDrawing">
      <xdr:col>8</xdr:col>
      <xdr:colOff>9525</xdr:colOff>
      <xdr:row>28</xdr:row>
      <xdr:rowOff>95885</xdr:rowOff>
    </xdr:to>
    <xdr:sp macro="" textlink="">
      <xdr:nvSpPr>
        <xdr:cNvPr id="38924" name="Line 103"/>
        <xdr:cNvSpPr>
          <a:spLocks noChangeShapeType="1"/>
        </xdr:cNvSpPr>
      </xdr:nvSpPr>
      <xdr:spPr>
        <a:xfrm flipV="1">
          <a:off x="5686425" y="3753485"/>
          <a:ext cx="9525" cy="1666875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47625</xdr:colOff>
      <xdr:row>25</xdr:row>
      <xdr:rowOff>67310</xdr:rowOff>
    </xdr:from>
    <xdr:to xmlns:xdr="http://schemas.openxmlformats.org/drawingml/2006/spreadsheetDrawing">
      <xdr:col>6</xdr:col>
      <xdr:colOff>142875</xdr:colOff>
      <xdr:row>25</xdr:row>
      <xdr:rowOff>67310</xdr:rowOff>
    </xdr:to>
    <xdr:sp macro="" textlink="">
      <xdr:nvSpPr>
        <xdr:cNvPr id="38925" name="Line 105"/>
        <xdr:cNvSpPr>
          <a:spLocks noChangeShapeType="1"/>
        </xdr:cNvSpPr>
      </xdr:nvSpPr>
      <xdr:spPr>
        <a:xfrm>
          <a:off x="3962400" y="4820285"/>
          <a:ext cx="95250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9525</xdr:colOff>
      <xdr:row>31</xdr:row>
      <xdr:rowOff>47625</xdr:rowOff>
    </xdr:from>
    <xdr:to xmlns:xdr="http://schemas.openxmlformats.org/drawingml/2006/spreadsheetDrawing">
      <xdr:col>6</xdr:col>
      <xdr:colOff>85725</xdr:colOff>
      <xdr:row>33</xdr:row>
      <xdr:rowOff>0</xdr:rowOff>
    </xdr:to>
    <xdr:sp macro="" textlink="">
      <xdr:nvSpPr>
        <xdr:cNvPr id="38926" name="AutoShape 120"/>
        <xdr:cNvSpPr/>
      </xdr:nvSpPr>
      <xdr:spPr>
        <a:xfrm>
          <a:off x="3924300" y="5943600"/>
          <a:ext cx="76200" cy="333375"/>
        </a:xfrm>
        <a:prstGeom prst="rightBrace">
          <a:avLst>
            <a:gd name="adj1" fmla="val 36459"/>
            <a:gd name="adj2" fmla="val 74287"/>
          </a:avLst>
        </a:prstGeom>
        <a:noFill/>
        <a:ln w="9525">
          <a:solidFill>
            <a:sysClr val="windowText" lastClr="000000"/>
          </a:solidFill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0</xdr:col>
      <xdr:colOff>69850</xdr:colOff>
      <xdr:row>0</xdr:row>
      <xdr:rowOff>48260</xdr:rowOff>
    </xdr:from>
    <xdr:to xmlns:xdr="http://schemas.openxmlformats.org/drawingml/2006/spreadsheetDrawing">
      <xdr:col>2</xdr:col>
      <xdr:colOff>222250</xdr:colOff>
      <xdr:row>1</xdr:row>
      <xdr:rowOff>101600</xdr:rowOff>
    </xdr:to>
    <xdr:sp macro="" textlink="">
      <xdr:nvSpPr>
        <xdr:cNvPr id="38927" name="オブジェクト 0"/>
        <xdr:cNvSpPr>
          <a:spLocks noChangeArrowheads="1"/>
        </xdr:cNvSpPr>
      </xdr:nvSpPr>
      <xdr:spPr>
        <a:xfrm>
          <a:off x="69850" y="48260"/>
          <a:ext cx="609600" cy="205740"/>
        </a:xfrm>
        <a:prstGeom prst="rect">
          <a:avLst/>
        </a:prstGeom>
        <a:noFill/>
        <a:ln cap="flat" cmpd="sng">
          <a:prstDash val="solid"/>
          <a:miter lim="800000"/>
        </a:ln>
      </xdr:spPr>
      <xdr:txBody>
        <a:bodyPr vertOverflow="clip" horzOverflow="overflow" wrap="square" lIns="0" tIns="0" rIns="0" bIns="0" anchor="ctr" upright="1"/>
        <a:lstStyle/>
        <a:p>
          <a:pPr algn="l">
            <a:lnSpc>
              <a:spcPts val="1200"/>
            </a:lnSpc>
          </a:pPr>
          <a:r>
            <a:rPr lang="ja-JP" altLang="en-US" sz="10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ゴシック"/>
              <a:ea typeface="ＭＳ ゴシック"/>
            </a:rPr>
            <a:t>様式第３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Relationship Id="rId3" Type="http://schemas.openxmlformats.org/officeDocument/2006/relationships/vmlDrawing" Target="../drawings/vmlDrawing2.vml" /><Relationship Id="rId4" Type="http://schemas.openxmlformats.org/officeDocument/2006/relationships/comments" Target="../comments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Q55"/>
  <sheetViews>
    <sheetView tabSelected="1" view="pageBreakPreview" zoomScaleSheetLayoutView="100" workbookViewId="0">
      <selection activeCell="L18" sqref="L18"/>
    </sheetView>
  </sheetViews>
  <sheetFormatPr defaultRowHeight="15" customHeight="1"/>
  <cols>
    <col min="1" max="1" width="3.125" style="1" customWidth="1"/>
    <col min="2" max="2" width="2.875" style="2" customWidth="1"/>
    <col min="3" max="3" width="10.5" style="2" customWidth="1"/>
    <col min="4" max="8" width="11.625" style="3" customWidth="1"/>
    <col min="9" max="9" width="11.625" style="2" customWidth="1"/>
    <col min="10" max="10" width="2.625" style="2" bestFit="1" customWidth="1"/>
    <col min="11" max="11" width="9.25" style="2" bestFit="1" customWidth="1"/>
    <col min="12" max="12" width="10.125" style="2" bestFit="1" customWidth="1"/>
    <col min="13" max="13" width="9" style="2" bestFit="1" customWidth="1"/>
    <col min="14" max="14" width="10.125" style="2" bestFit="1" customWidth="1"/>
    <col min="15" max="15" width="9.25" style="2" bestFit="1" customWidth="1"/>
    <col min="16" max="16" width="13.125" style="2" bestFit="1" customWidth="1"/>
    <col min="17" max="17" width="10.125" style="2" bestFit="1" customWidth="1"/>
    <col min="18" max="16384" width="9" style="2" bestFit="1" customWidth="1"/>
  </cols>
  <sheetData>
    <row r="1" spans="1:17" ht="12">
      <c r="A1" s="4"/>
    </row>
    <row r="2" spans="1:17" ht="17.25">
      <c r="A2" s="5" t="s">
        <v>5</v>
      </c>
    </row>
    <row r="3" spans="1:17" ht="15" customHeight="1">
      <c r="A3" s="4"/>
      <c r="B3" s="15"/>
      <c r="H3" s="26" t="s">
        <v>7</v>
      </c>
      <c r="I3" s="102"/>
    </row>
    <row r="4" spans="1:17" ht="15" customHeight="1">
      <c r="A4" s="6"/>
      <c r="G4" s="26"/>
      <c r="H4" s="45"/>
    </row>
    <row r="5" spans="1:17" ht="15" customHeight="1">
      <c r="A5" s="6"/>
      <c r="B5" s="16" t="s">
        <v>13</v>
      </c>
      <c r="C5" s="35"/>
      <c r="D5" s="35"/>
      <c r="E5" s="61"/>
      <c r="F5" s="73"/>
      <c r="G5" s="85" t="s">
        <v>14</v>
      </c>
      <c r="H5" s="92"/>
    </row>
    <row r="6" spans="1:17" ht="15" customHeight="1">
      <c r="A6" s="6"/>
      <c r="B6" s="17" t="s">
        <v>6</v>
      </c>
      <c r="C6" s="36"/>
      <c r="E6" s="62"/>
      <c r="F6" s="74"/>
      <c r="G6" s="86" t="s">
        <v>14</v>
      </c>
      <c r="H6" s="93"/>
    </row>
    <row r="7" spans="1:17" ht="15" customHeight="1">
      <c r="A7" s="6"/>
      <c r="B7" s="18"/>
      <c r="C7" s="37"/>
      <c r="D7" s="48"/>
      <c r="E7" s="63"/>
      <c r="F7" s="75"/>
      <c r="G7" s="87"/>
    </row>
    <row r="8" spans="1:17" ht="15" customHeight="1">
      <c r="A8" s="6"/>
      <c r="E8" s="36"/>
      <c r="J8" s="2" t="s">
        <v>1</v>
      </c>
      <c r="K8" s="2" t="s">
        <v>11</v>
      </c>
    </row>
    <row r="9" spans="1:17" s="1" customFormat="1" ht="15" customHeight="1">
      <c r="A9" s="7"/>
      <c r="B9" s="19"/>
      <c r="C9" s="38" t="s">
        <v>15</v>
      </c>
      <c r="D9" s="49" t="s">
        <v>9</v>
      </c>
      <c r="E9" s="64" t="s">
        <v>17</v>
      </c>
      <c r="F9" s="76" t="s">
        <v>19</v>
      </c>
      <c r="G9" s="76" t="s">
        <v>20</v>
      </c>
      <c r="H9" s="94" t="s">
        <v>10</v>
      </c>
      <c r="I9" s="103" t="s">
        <v>22</v>
      </c>
      <c r="J9" s="1"/>
      <c r="K9" s="1" t="s">
        <v>23</v>
      </c>
      <c r="L9" s="1" t="s">
        <v>24</v>
      </c>
      <c r="M9" s="1" t="s">
        <v>26</v>
      </c>
      <c r="N9" s="1" t="s">
        <v>0</v>
      </c>
      <c r="O9" s="1" t="s">
        <v>27</v>
      </c>
      <c r="P9" s="1" t="s">
        <v>29</v>
      </c>
      <c r="Q9" s="1" t="s">
        <v>30</v>
      </c>
    </row>
    <row r="10" spans="1:17" ht="15" customHeight="1">
      <c r="A10" s="8">
        <v>1</v>
      </c>
      <c r="B10" s="20" t="s">
        <v>28</v>
      </c>
      <c r="C10" s="39"/>
      <c r="D10" s="50">
        <f>SUM(D11:D13)</f>
        <v>0</v>
      </c>
      <c r="E10" s="65">
        <f>SUM(E11:E12)</f>
        <v>0</v>
      </c>
      <c r="F10" s="70">
        <f>SUM(F11:F12)</f>
        <v>0</v>
      </c>
      <c r="G10" s="70">
        <f>G16-G14-G15</f>
        <v>0</v>
      </c>
      <c r="H10" s="66">
        <f>H16</f>
        <v>0</v>
      </c>
      <c r="I10" s="50">
        <f t="shared" ref="I10:I16" si="0">D10-SUM(E10:H10)</f>
        <v>0</v>
      </c>
      <c r="K10" s="3">
        <f>D13</f>
        <v>0</v>
      </c>
      <c r="L10" s="3">
        <f>D10-K10</f>
        <v>0</v>
      </c>
      <c r="M10" s="3">
        <f>D14</f>
        <v>0</v>
      </c>
      <c r="N10" s="3">
        <f>SUM(L10:M10)</f>
        <v>0</v>
      </c>
      <c r="O10" s="45"/>
      <c r="P10" s="3">
        <f>SUM(N10:O10)</f>
        <v>0</v>
      </c>
      <c r="Q10" s="3">
        <f>ROUNDDOWN(P10*K13/100,-5)</f>
        <v>0</v>
      </c>
    </row>
    <row r="11" spans="1:17" ht="15" customHeight="1">
      <c r="A11" s="9"/>
      <c r="B11" s="21" t="s">
        <v>33</v>
      </c>
      <c r="C11" s="40"/>
      <c r="D11" s="51"/>
      <c r="E11" s="65">
        <f>G39</f>
        <v>0</v>
      </c>
      <c r="F11" s="70">
        <f>G45</f>
        <v>0</v>
      </c>
      <c r="G11" s="70">
        <f>G16-G14-G15</f>
        <v>0</v>
      </c>
      <c r="H11" s="66">
        <f>D11-E11-F11-G11</f>
        <v>0</v>
      </c>
      <c r="I11" s="50">
        <f t="shared" si="0"/>
        <v>0</v>
      </c>
      <c r="K11" s="3"/>
      <c r="L11" s="3"/>
      <c r="M11" s="3"/>
      <c r="N11" s="3"/>
      <c r="O11" s="3"/>
      <c r="P11" s="3"/>
      <c r="Q11" s="3"/>
    </row>
    <row r="12" spans="1:17" ht="15" customHeight="1">
      <c r="A12" s="9"/>
      <c r="B12" s="21" t="s">
        <v>34</v>
      </c>
      <c r="C12" s="40"/>
      <c r="D12" s="51"/>
      <c r="E12" s="65"/>
      <c r="F12" s="77"/>
      <c r="G12" s="70"/>
      <c r="H12" s="66">
        <f>IF(H10-H11&lt;D12,H10-H11,D12)</f>
        <v>0</v>
      </c>
      <c r="I12" s="50">
        <f t="shared" si="0"/>
        <v>0</v>
      </c>
      <c r="K12" s="93" t="s">
        <v>35</v>
      </c>
      <c r="M12" s="3"/>
      <c r="N12" s="3"/>
      <c r="O12" s="3"/>
      <c r="P12" s="3"/>
      <c r="Q12" s="3"/>
    </row>
    <row r="13" spans="1:17" ht="15" customHeight="1">
      <c r="A13" s="10"/>
      <c r="B13" s="21" t="s">
        <v>38</v>
      </c>
      <c r="C13" s="40"/>
      <c r="D13" s="51"/>
      <c r="E13" s="65"/>
      <c r="F13" s="77"/>
      <c r="G13" s="70"/>
      <c r="H13" s="66">
        <f>IF(H10-H11-H12&lt;D13,H10-H11-H12,D13)</f>
        <v>0</v>
      </c>
      <c r="I13" s="50">
        <f t="shared" si="0"/>
        <v>0</v>
      </c>
      <c r="K13" s="3">
        <v>75</v>
      </c>
      <c r="L13" s="2" t="s">
        <v>16</v>
      </c>
    </row>
    <row r="14" spans="1:17" ht="15" customHeight="1">
      <c r="A14" s="11">
        <v>2</v>
      </c>
      <c r="B14" s="20" t="s">
        <v>2</v>
      </c>
      <c r="C14" s="39"/>
      <c r="D14" s="51"/>
      <c r="E14" s="65"/>
      <c r="F14" s="77"/>
      <c r="G14" s="70">
        <f>IF(I16&gt;=0,D14,ROUNDDOWN(IF(D14&lt;G54,D14*0.9,G54*0.9),-5))</f>
        <v>0</v>
      </c>
      <c r="H14" s="66"/>
      <c r="I14" s="50">
        <f t="shared" si="0"/>
        <v>0</v>
      </c>
    </row>
    <row r="15" spans="1:17" ht="15" customHeight="1">
      <c r="A15" s="11">
        <v>3</v>
      </c>
      <c r="B15" s="20" t="s">
        <v>4</v>
      </c>
      <c r="C15" s="39"/>
      <c r="D15" s="51"/>
      <c r="E15" s="65"/>
      <c r="F15" s="77"/>
      <c r="G15" s="70">
        <f>IF(I16&gt;=0,D15-E15-F15,ROUNDDOWN(IF(D15&lt;G55,D15*0.9,G55*0.9),-5))</f>
        <v>0</v>
      </c>
      <c r="H15" s="66"/>
      <c r="I15" s="50">
        <f t="shared" si="0"/>
        <v>0</v>
      </c>
    </row>
    <row r="16" spans="1:17" ht="15" customHeight="1">
      <c r="A16" s="11" t="s">
        <v>40</v>
      </c>
      <c r="B16" s="22"/>
      <c r="C16" s="41"/>
      <c r="D16" s="52">
        <f>D10+SUM(D14:D15)</f>
        <v>0</v>
      </c>
      <c r="E16" s="66">
        <f>E10+SUM(E14:E15)</f>
        <v>0</v>
      </c>
      <c r="F16" s="70">
        <f>F10+SUM(F14:F15)</f>
        <v>0</v>
      </c>
      <c r="G16" s="65">
        <f>SUM(G26)</f>
        <v>0</v>
      </c>
      <c r="H16" s="66">
        <f>IF(D16-SUM(E16:F16)&lt;Q10,D16-E16-F16-G16,Q10-G16)</f>
        <v>0</v>
      </c>
      <c r="I16" s="50">
        <f t="shared" si="0"/>
        <v>0</v>
      </c>
    </row>
    <row r="17" spans="1:9" ht="15" customHeight="1">
      <c r="A17" s="11">
        <v>4</v>
      </c>
      <c r="B17" s="20" t="s">
        <v>42</v>
      </c>
      <c r="C17" s="39"/>
      <c r="D17" s="51">
        <v>0</v>
      </c>
      <c r="E17" s="67"/>
      <c r="F17" s="70"/>
      <c r="G17" s="77"/>
      <c r="H17" s="95">
        <f>D17-SUM(E17:G17)</f>
        <v>0</v>
      </c>
      <c r="I17" s="50">
        <f>D17-SUM(F17:H17)</f>
        <v>0</v>
      </c>
    </row>
    <row r="18" spans="1:9" ht="15" customHeight="1">
      <c r="A18" s="8">
        <v>5</v>
      </c>
      <c r="B18" s="23" t="s">
        <v>44</v>
      </c>
      <c r="C18" s="39"/>
      <c r="D18" s="52">
        <f>SUM(D19:D21)</f>
        <v>0</v>
      </c>
      <c r="E18" s="67"/>
      <c r="F18" s="78"/>
      <c r="G18" s="78"/>
      <c r="H18" s="66"/>
      <c r="I18" s="50">
        <f>D18</f>
        <v>0</v>
      </c>
    </row>
    <row r="19" spans="1:9" ht="15" customHeight="1">
      <c r="A19" s="12"/>
      <c r="B19" s="24" t="s">
        <v>45</v>
      </c>
      <c r="C19" s="42"/>
      <c r="D19" s="53"/>
      <c r="E19" s="67"/>
      <c r="F19" s="78"/>
      <c r="G19" s="78"/>
      <c r="H19" s="70"/>
      <c r="I19" s="104">
        <f>D19-H19</f>
        <v>0</v>
      </c>
    </row>
    <row r="20" spans="1:9" ht="15" customHeight="1">
      <c r="A20" s="12"/>
      <c r="B20" s="24" t="s">
        <v>8</v>
      </c>
      <c r="C20" s="42"/>
      <c r="D20" s="54">
        <f>E29</f>
        <v>0</v>
      </c>
      <c r="E20" s="67"/>
      <c r="F20" s="78"/>
      <c r="G20" s="78"/>
      <c r="H20" s="70"/>
      <c r="I20" s="104">
        <f>D20</f>
        <v>0</v>
      </c>
    </row>
    <row r="21" spans="1:9" ht="15" customHeight="1">
      <c r="A21" s="13"/>
      <c r="B21" s="24" t="s">
        <v>43</v>
      </c>
      <c r="D21" s="54">
        <f>I21</f>
        <v>0</v>
      </c>
      <c r="E21" s="67"/>
      <c r="F21" s="78"/>
      <c r="G21" s="88"/>
      <c r="H21" s="96"/>
      <c r="I21" s="104">
        <f>G33</f>
        <v>0</v>
      </c>
    </row>
    <row r="22" spans="1:9" ht="15" customHeight="1">
      <c r="A22" s="14">
        <v>6</v>
      </c>
      <c r="B22" s="25" t="s">
        <v>18</v>
      </c>
      <c r="C22" s="43"/>
      <c r="D22" s="55">
        <f>SUM(D16:D18)</f>
        <v>0</v>
      </c>
      <c r="E22" s="68">
        <f>SUM(E16:E18)</f>
        <v>0</v>
      </c>
      <c r="F22" s="79">
        <f>SUM(F16:F18)</f>
        <v>0</v>
      </c>
      <c r="G22" s="79">
        <f>SUM(G16:G17)</f>
        <v>0</v>
      </c>
      <c r="H22" s="97">
        <f>SUM(H16:H18)</f>
        <v>0</v>
      </c>
      <c r="I22" s="105">
        <f>SUM(I16:I18)</f>
        <v>0</v>
      </c>
    </row>
    <row r="23" spans="1:9" ht="15" customHeight="1">
      <c r="G23" s="89"/>
    </row>
    <row r="24" spans="1:9" ht="15" customHeight="1">
      <c r="B24" s="2" t="s">
        <v>46</v>
      </c>
      <c r="G24" s="3" t="s">
        <v>48</v>
      </c>
    </row>
    <row r="25" spans="1:9" ht="15" customHeight="1">
      <c r="C25" s="2" t="s">
        <v>36</v>
      </c>
      <c r="D25" s="56"/>
    </row>
    <row r="26" spans="1:9" ht="15" customHeight="1">
      <c r="B26" s="26" t="s">
        <v>49</v>
      </c>
      <c r="C26" s="44">
        <f>IF(D16&lt;G55,D16,G55)</f>
        <v>0</v>
      </c>
      <c r="D26" s="57" t="s">
        <v>3</v>
      </c>
      <c r="E26" s="44">
        <f>G39+G45</f>
        <v>0</v>
      </c>
      <c r="F26" s="3" t="s">
        <v>50</v>
      </c>
      <c r="G26" s="44">
        <f>ROUNDDOWN((C26-E26)*0.75,-5)</f>
        <v>0</v>
      </c>
    </row>
    <row r="27" spans="1:9" ht="15" customHeight="1"/>
    <row r="28" spans="1:9" ht="15" customHeight="1">
      <c r="B28" s="2" t="s">
        <v>41</v>
      </c>
    </row>
    <row r="29" spans="1:9" ht="15" customHeight="1">
      <c r="C29" s="45"/>
      <c r="D29" s="3" t="s">
        <v>21</v>
      </c>
      <c r="E29" s="44">
        <f>C29*3</f>
        <v>0</v>
      </c>
    </row>
    <row r="30" spans="1:9" ht="15" customHeight="1"/>
    <row r="31" spans="1:9" ht="15" customHeight="1">
      <c r="B31" s="2" t="s">
        <v>51</v>
      </c>
    </row>
    <row r="32" spans="1:9" ht="15" customHeight="1">
      <c r="C32" s="46" t="s">
        <v>31</v>
      </c>
      <c r="D32" s="44">
        <f>G22</f>
        <v>0</v>
      </c>
      <c r="E32" s="3" t="s">
        <v>52</v>
      </c>
      <c r="F32" s="44">
        <f>ROUNDUP(D32*0.026,-4)</f>
        <v>0</v>
      </c>
      <c r="G32" s="90"/>
    </row>
    <row r="33" spans="1:9" ht="15" customHeight="1">
      <c r="C33" s="46" t="s">
        <v>37</v>
      </c>
      <c r="D33" s="44">
        <f>H22</f>
        <v>0</v>
      </c>
      <c r="E33" s="3" t="s">
        <v>53</v>
      </c>
      <c r="F33" s="44">
        <f>ROUNDUP(D33*0.035,-4)</f>
        <v>0</v>
      </c>
      <c r="G33" s="91">
        <f>SUM(F32:F33)</f>
        <v>0</v>
      </c>
    </row>
    <row r="34" spans="1:9" ht="15" customHeight="1"/>
    <row r="35" spans="1:9" ht="15" customHeight="1">
      <c r="A35" s="2" t="s">
        <v>56</v>
      </c>
    </row>
    <row r="36" spans="1:9" ht="15" customHeight="1">
      <c r="B36" s="27"/>
      <c r="C36" s="20"/>
      <c r="D36" s="58"/>
      <c r="E36" s="69" t="s">
        <v>57</v>
      </c>
      <c r="F36" s="69" t="s">
        <v>58</v>
      </c>
      <c r="G36" s="69" t="s">
        <v>60</v>
      </c>
      <c r="H36" s="57"/>
      <c r="I36" s="1"/>
    </row>
    <row r="37" spans="1:9" ht="15" customHeight="1">
      <c r="B37" s="28"/>
      <c r="C37" s="21" t="s">
        <v>55</v>
      </c>
      <c r="D37" s="40"/>
      <c r="E37" s="70">
        <f>F5</f>
        <v>0</v>
      </c>
      <c r="F37" s="70"/>
      <c r="G37" s="70">
        <f>E37*F37</f>
        <v>0</v>
      </c>
      <c r="H37" s="98"/>
      <c r="I37" s="98"/>
    </row>
    <row r="38" spans="1:9" ht="15" customHeight="1">
      <c r="B38" s="28"/>
      <c r="C38" s="21" t="s">
        <v>61</v>
      </c>
      <c r="D38" s="40"/>
      <c r="E38" s="70">
        <f>F6</f>
        <v>0</v>
      </c>
      <c r="F38" s="70"/>
      <c r="G38" s="70">
        <f>E38*F38</f>
        <v>0</v>
      </c>
      <c r="H38" s="98"/>
      <c r="I38" s="98"/>
    </row>
    <row r="39" spans="1:9" ht="15" customHeight="1">
      <c r="B39" s="27"/>
      <c r="C39" s="20"/>
      <c r="D39" s="58" t="s">
        <v>39</v>
      </c>
      <c r="E39" s="70"/>
      <c r="F39" s="70"/>
      <c r="G39" s="70">
        <f>SUM(G37:G38)</f>
        <v>0</v>
      </c>
      <c r="I39" s="98"/>
    </row>
    <row r="40" spans="1:9" ht="15" customHeight="1"/>
    <row r="41" spans="1:9" ht="15" customHeight="1">
      <c r="A41" s="2" t="s">
        <v>12</v>
      </c>
    </row>
    <row r="42" spans="1:9" ht="15" customHeight="1">
      <c r="B42" s="27"/>
      <c r="C42" s="20"/>
      <c r="D42" s="58"/>
      <c r="E42" s="69" t="s">
        <v>57</v>
      </c>
      <c r="F42" s="69" t="s">
        <v>58</v>
      </c>
      <c r="G42" s="69" t="s">
        <v>60</v>
      </c>
      <c r="H42" s="99"/>
      <c r="I42" s="106"/>
    </row>
    <row r="43" spans="1:9" ht="15" customHeight="1">
      <c r="B43" s="29"/>
      <c r="C43" s="21" t="s">
        <v>55</v>
      </c>
      <c r="D43" s="40"/>
      <c r="E43" s="70">
        <f>F5</f>
        <v>0</v>
      </c>
      <c r="F43" s="80"/>
      <c r="G43" s="70">
        <f>E43*F43</f>
        <v>0</v>
      </c>
      <c r="H43" s="100"/>
      <c r="I43" s="98"/>
    </row>
    <row r="44" spans="1:9" ht="15" customHeight="1">
      <c r="B44" s="29"/>
      <c r="C44" s="21" t="s">
        <v>61</v>
      </c>
      <c r="D44" s="40"/>
      <c r="E44" s="70">
        <f>F6</f>
        <v>0</v>
      </c>
      <c r="F44" s="45"/>
      <c r="G44" s="70">
        <f>E44*F44</f>
        <v>0</v>
      </c>
      <c r="H44" s="98"/>
      <c r="I44" s="98"/>
    </row>
    <row r="45" spans="1:9" ht="15" customHeight="1">
      <c r="B45" s="30"/>
      <c r="C45" s="20"/>
      <c r="D45" s="58" t="s">
        <v>39</v>
      </c>
      <c r="E45" s="71"/>
      <c r="F45" s="81"/>
      <c r="G45" s="70">
        <f>ROUNDDOWN(SUM(G43:G44),-3)</f>
        <v>0</v>
      </c>
      <c r="H45" s="98"/>
      <c r="I45" s="98"/>
    </row>
    <row r="46" spans="1:9" ht="15" customHeight="1"/>
    <row r="47" spans="1:9" ht="15" customHeight="1"/>
    <row r="48" spans="1:9" ht="15" customHeight="1">
      <c r="A48" s="2" t="s">
        <v>54</v>
      </c>
      <c r="B48" s="31"/>
      <c r="D48" s="3" t="s">
        <v>25</v>
      </c>
      <c r="H48" s="101"/>
    </row>
    <row r="49" spans="2:8" ht="15" customHeight="1">
      <c r="B49" s="28" t="s">
        <v>59</v>
      </c>
      <c r="C49" s="20"/>
      <c r="D49" s="59"/>
      <c r="E49" s="69" t="s">
        <v>57</v>
      </c>
      <c r="F49" s="82" t="s">
        <v>47</v>
      </c>
      <c r="G49" s="69" t="s">
        <v>62</v>
      </c>
    </row>
    <row r="50" spans="2:8" ht="15" customHeight="1">
      <c r="B50" s="32"/>
      <c r="C50" s="21" t="s">
        <v>55</v>
      </c>
      <c r="D50" s="40"/>
      <c r="E50" s="70">
        <f>F5</f>
        <v>0</v>
      </c>
      <c r="F50" s="80"/>
      <c r="G50" s="70">
        <f>E50*F50</f>
        <v>0</v>
      </c>
    </row>
    <row r="51" spans="2:8" ht="15" customHeight="1">
      <c r="B51" s="33"/>
      <c r="C51" s="21" t="s">
        <v>6</v>
      </c>
      <c r="D51" s="40"/>
      <c r="E51" s="70">
        <f>F6</f>
        <v>0</v>
      </c>
      <c r="F51" s="80"/>
      <c r="G51" s="70">
        <f>E51*F51</f>
        <v>0</v>
      </c>
    </row>
    <row r="52" spans="2:8" ht="15" customHeight="1">
      <c r="B52" s="33"/>
      <c r="C52" s="27"/>
      <c r="D52" s="60"/>
      <c r="E52" s="70"/>
      <c r="F52" s="83"/>
      <c r="G52" s="70">
        <f>E52*F52</f>
        <v>0</v>
      </c>
    </row>
    <row r="53" spans="2:8" ht="15" customHeight="1">
      <c r="B53" s="34"/>
      <c r="C53" s="47"/>
      <c r="D53" s="58" t="s">
        <v>63</v>
      </c>
      <c r="E53" s="70"/>
      <c r="F53" s="70"/>
      <c r="G53" s="65">
        <f>SUM(G50:G52)</f>
        <v>0</v>
      </c>
    </row>
    <row r="54" spans="2:8" ht="15" customHeight="1">
      <c r="B54" s="27" t="s">
        <v>32</v>
      </c>
      <c r="D54" s="58"/>
      <c r="E54" s="70">
        <f>G50+G51</f>
        <v>0</v>
      </c>
      <c r="F54" s="84">
        <v>5.e-002</v>
      </c>
      <c r="G54" s="65">
        <f>ROUNDDOWN(E54*F54,-5)</f>
        <v>0</v>
      </c>
    </row>
    <row r="55" spans="2:8" ht="15" customHeight="1">
      <c r="B55" s="27"/>
      <c r="C55" s="20"/>
      <c r="D55" s="58" t="s">
        <v>18</v>
      </c>
      <c r="E55" s="72"/>
      <c r="F55" s="70"/>
      <c r="G55" s="65">
        <f>G53+G54</f>
        <v>0</v>
      </c>
      <c r="H55" s="3" t="s">
        <v>64</v>
      </c>
    </row>
  </sheetData>
  <mergeCells count="12">
    <mergeCell ref="B5:E5"/>
    <mergeCell ref="B11:C11"/>
    <mergeCell ref="B12:C12"/>
    <mergeCell ref="B13:C13"/>
    <mergeCell ref="A16:C16"/>
    <mergeCell ref="C37:D37"/>
    <mergeCell ref="C38:D38"/>
    <mergeCell ref="C43:D43"/>
    <mergeCell ref="C44:D44"/>
    <mergeCell ref="C50:D50"/>
    <mergeCell ref="C51:D51"/>
    <mergeCell ref="C52:D52"/>
  </mergeCells>
  <phoneticPr fontId="19"/>
  <pageMargins left="0.78740157480314965" right="0.59055118110236227" top="0.6692913385826772" bottom="0.55118110236220474" header="0.4" footer="0.27559055118110237"/>
  <pageSetup paperSize="9" fitToWidth="1" fitToHeight="1" orientation="portrait" usePrinterDefaults="1" cellComments="asDisplayed" r:id="rId1"/>
  <headerFooter alignWithMargins="0">
    <oddHeader>&amp;R&amp;A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Q55"/>
  <sheetViews>
    <sheetView view="pageBreakPreview" zoomScaleSheetLayoutView="100" workbookViewId="0">
      <selection activeCell="M27" sqref="M27"/>
    </sheetView>
  </sheetViews>
  <sheetFormatPr defaultRowHeight="15" customHeight="1"/>
  <cols>
    <col min="1" max="1" width="3.125" style="1" customWidth="1"/>
    <col min="2" max="2" width="2.875" style="2" customWidth="1"/>
    <col min="3" max="3" width="10.5" style="2" customWidth="1"/>
    <col min="4" max="8" width="11.625" style="3" customWidth="1"/>
    <col min="9" max="9" width="11.625" style="2" customWidth="1"/>
    <col min="10" max="10" width="2.625" style="2" bestFit="1" customWidth="1"/>
    <col min="11" max="11" width="9.25" style="2" bestFit="1" customWidth="1"/>
    <col min="12" max="12" width="10.125" style="2" bestFit="1" customWidth="1"/>
    <col min="13" max="13" width="9" style="2" bestFit="1" customWidth="1"/>
    <col min="14" max="14" width="10.125" style="2" bestFit="1" customWidth="1"/>
    <col min="15" max="15" width="9.375" style="2" bestFit="1" customWidth="1"/>
    <col min="16" max="16" width="13.125" style="2" bestFit="1" customWidth="1"/>
    <col min="17" max="17" width="10.125" style="2" bestFit="1" customWidth="1"/>
    <col min="18" max="16384" width="9" style="2" bestFit="1" customWidth="1"/>
  </cols>
  <sheetData>
    <row r="1" spans="1:17" ht="12">
      <c r="A1" s="4"/>
    </row>
    <row r="2" spans="1:17" ht="17.25">
      <c r="A2" s="5" t="s">
        <v>5</v>
      </c>
    </row>
    <row r="3" spans="1:17" ht="15" customHeight="1">
      <c r="A3" s="4"/>
      <c r="B3" s="15"/>
      <c r="H3" s="26" t="s">
        <v>7</v>
      </c>
      <c r="I3" s="102"/>
    </row>
    <row r="4" spans="1:17" ht="15" customHeight="1">
      <c r="A4" s="6"/>
      <c r="G4" s="26"/>
      <c r="H4" s="45">
        <v>0</v>
      </c>
    </row>
    <row r="5" spans="1:17" ht="15" customHeight="1">
      <c r="A5" s="6"/>
      <c r="B5" s="16" t="s">
        <v>13</v>
      </c>
      <c r="C5" s="35"/>
      <c r="D5" s="35"/>
      <c r="E5" s="61"/>
      <c r="F5" s="73">
        <v>29</v>
      </c>
      <c r="G5" s="85" t="s">
        <v>14</v>
      </c>
      <c r="H5" s="92"/>
    </row>
    <row r="6" spans="1:17" ht="15" customHeight="1">
      <c r="A6" s="6"/>
      <c r="B6" s="17" t="s">
        <v>6</v>
      </c>
      <c r="C6" s="36"/>
      <c r="E6" s="62"/>
      <c r="F6" s="74">
        <v>10</v>
      </c>
      <c r="G6" s="86" t="s">
        <v>14</v>
      </c>
      <c r="H6" s="93"/>
    </row>
    <row r="7" spans="1:17" ht="15" customHeight="1">
      <c r="A7" s="6"/>
      <c r="B7" s="18"/>
      <c r="C7" s="37"/>
      <c r="D7" s="48"/>
      <c r="E7" s="63"/>
      <c r="F7" s="75"/>
      <c r="G7" s="87"/>
    </row>
    <row r="8" spans="1:17" ht="15" customHeight="1">
      <c r="A8" s="6"/>
      <c r="E8" s="36"/>
      <c r="J8" s="2" t="s">
        <v>1</v>
      </c>
      <c r="K8" s="2" t="s">
        <v>11</v>
      </c>
    </row>
    <row r="9" spans="1:17" s="1" customFormat="1" ht="15" customHeight="1">
      <c r="A9" s="7"/>
      <c r="B9" s="19"/>
      <c r="C9" s="38" t="s">
        <v>15</v>
      </c>
      <c r="D9" s="49" t="s">
        <v>9</v>
      </c>
      <c r="E9" s="64" t="s">
        <v>17</v>
      </c>
      <c r="F9" s="76" t="s">
        <v>19</v>
      </c>
      <c r="G9" s="76" t="s">
        <v>20</v>
      </c>
      <c r="H9" s="94" t="s">
        <v>10</v>
      </c>
      <c r="I9" s="103" t="s">
        <v>22</v>
      </c>
      <c r="J9" s="1"/>
      <c r="K9" s="1" t="s">
        <v>23</v>
      </c>
      <c r="L9" s="1" t="s">
        <v>24</v>
      </c>
      <c r="M9" s="1" t="s">
        <v>26</v>
      </c>
      <c r="N9" s="1" t="s">
        <v>0</v>
      </c>
      <c r="O9" s="1" t="s">
        <v>27</v>
      </c>
      <c r="P9" s="1" t="s">
        <v>29</v>
      </c>
      <c r="Q9" s="1" t="s">
        <v>30</v>
      </c>
    </row>
    <row r="10" spans="1:17" ht="15" customHeight="1">
      <c r="A10" s="8">
        <v>1</v>
      </c>
      <c r="B10" s="20" t="s">
        <v>28</v>
      </c>
      <c r="C10" s="39"/>
      <c r="D10" s="50">
        <f>SUM(D11:D13)</f>
        <v>450000000</v>
      </c>
      <c r="E10" s="65">
        <f>SUM(E11:E12)</f>
        <v>0</v>
      </c>
      <c r="F10" s="70">
        <f>SUM(F11:F12)</f>
        <v>168026000</v>
      </c>
      <c r="G10" s="70">
        <f>G16-G14-G15</f>
        <v>198299999.99999997</v>
      </c>
      <c r="H10" s="66">
        <f>H16</f>
        <v>83674000.00000003</v>
      </c>
      <c r="I10" s="50">
        <f t="shared" ref="I10:I16" si="0">D10-SUM(E10:H10)</f>
        <v>0</v>
      </c>
      <c r="K10" s="3">
        <f>D13</f>
        <v>30000000</v>
      </c>
      <c r="L10" s="3">
        <f>D10-K10</f>
        <v>420000000</v>
      </c>
      <c r="M10" s="3">
        <f>D14</f>
        <v>22500000</v>
      </c>
      <c r="N10" s="3">
        <f>SUM(L10:M10)</f>
        <v>442500000</v>
      </c>
      <c r="O10" s="45">
        <v>40000000</v>
      </c>
      <c r="P10" s="3">
        <f>SUM(N10:O10)</f>
        <v>482500000</v>
      </c>
      <c r="Q10" s="3">
        <f>ROUNDDOWN(P10*K13/100,-5)</f>
        <v>361800000</v>
      </c>
    </row>
    <row r="11" spans="1:17" ht="15" customHeight="1">
      <c r="A11" s="9"/>
      <c r="B11" s="21" t="s">
        <v>33</v>
      </c>
      <c r="C11" s="40"/>
      <c r="D11" s="51">
        <v>420000000</v>
      </c>
      <c r="E11" s="65">
        <f>G39</f>
        <v>0</v>
      </c>
      <c r="F11" s="70">
        <f>G45</f>
        <v>168026000</v>
      </c>
      <c r="G11" s="70">
        <f>G16-G14-G15</f>
        <v>198299999.99999997</v>
      </c>
      <c r="H11" s="66">
        <f>D11-E11-F11-G11</f>
        <v>53674000.00000003</v>
      </c>
      <c r="I11" s="50">
        <f t="shared" si="0"/>
        <v>0</v>
      </c>
      <c r="K11" s="3"/>
      <c r="L11" s="3"/>
      <c r="M11" s="3"/>
      <c r="N11" s="3"/>
      <c r="O11" s="3"/>
      <c r="P11" s="3"/>
      <c r="Q11" s="3"/>
    </row>
    <row r="12" spans="1:17" ht="15" customHeight="1">
      <c r="A12" s="9"/>
      <c r="B12" s="21" t="s">
        <v>34</v>
      </c>
      <c r="C12" s="40"/>
      <c r="D12" s="51"/>
      <c r="E12" s="65"/>
      <c r="F12" s="77"/>
      <c r="G12" s="70"/>
      <c r="H12" s="66">
        <f>IF(H10-H11&lt;D12,H10-H11,D12)</f>
        <v>0</v>
      </c>
      <c r="I12" s="50">
        <f t="shared" si="0"/>
        <v>0</v>
      </c>
      <c r="K12" s="93" t="s">
        <v>35</v>
      </c>
      <c r="M12" s="3"/>
      <c r="N12" s="3"/>
      <c r="O12" s="3"/>
      <c r="P12" s="3"/>
      <c r="Q12" s="3"/>
    </row>
    <row r="13" spans="1:17" ht="15" customHeight="1">
      <c r="A13" s="10"/>
      <c r="B13" s="21" t="s">
        <v>38</v>
      </c>
      <c r="C13" s="40"/>
      <c r="D13" s="51">
        <v>30000000</v>
      </c>
      <c r="E13" s="65"/>
      <c r="F13" s="77"/>
      <c r="G13" s="70"/>
      <c r="H13" s="66">
        <f>IF(H10-H11-H12&lt;D13,H10-H11-H12,D13)</f>
        <v>30000000</v>
      </c>
      <c r="I13" s="50">
        <f t="shared" si="0"/>
        <v>0</v>
      </c>
      <c r="K13" s="3">
        <v>75</v>
      </c>
      <c r="L13" s="2" t="s">
        <v>16</v>
      </c>
    </row>
    <row r="14" spans="1:17" ht="15" customHeight="1">
      <c r="A14" s="11">
        <v>2</v>
      </c>
      <c r="B14" s="20" t="s">
        <v>2</v>
      </c>
      <c r="C14" s="39"/>
      <c r="D14" s="51">
        <v>22500000</v>
      </c>
      <c r="E14" s="65"/>
      <c r="F14" s="77"/>
      <c r="G14" s="70">
        <f>IF(I16&gt;=0,D14,ROUNDDOWN(IF(D14&lt;G54,D14*0.9,G54*0.9),-5))</f>
        <v>22500000</v>
      </c>
      <c r="H14" s="66"/>
      <c r="I14" s="50">
        <f t="shared" si="0"/>
        <v>0</v>
      </c>
    </row>
    <row r="15" spans="1:17" ht="15" customHeight="1">
      <c r="A15" s="11">
        <v>3</v>
      </c>
      <c r="B15" s="20" t="s">
        <v>4</v>
      </c>
      <c r="C15" s="39"/>
      <c r="D15" s="51">
        <v>30000000</v>
      </c>
      <c r="E15" s="65"/>
      <c r="F15" s="77"/>
      <c r="G15" s="70">
        <f>IF(I16&gt;=0,D15-E15-F15,ROUNDDOWN(IF(D15&lt;G55,D15*0.9,G55*0.9),-5))</f>
        <v>30000000</v>
      </c>
      <c r="H15" s="66"/>
      <c r="I15" s="50">
        <f t="shared" si="0"/>
        <v>0</v>
      </c>
    </row>
    <row r="16" spans="1:17" ht="15" customHeight="1">
      <c r="A16" s="11" t="s">
        <v>40</v>
      </c>
      <c r="B16" s="22"/>
      <c r="C16" s="41"/>
      <c r="D16" s="52">
        <f>D10+SUM(D14:D15)</f>
        <v>502500000</v>
      </c>
      <c r="E16" s="66">
        <f>E10+SUM(E14:E15)</f>
        <v>0</v>
      </c>
      <c r="F16" s="70">
        <f>F10+SUM(F14:F15)</f>
        <v>168026000</v>
      </c>
      <c r="G16" s="65">
        <f>SUM(G26)</f>
        <v>250799999.99999997</v>
      </c>
      <c r="H16" s="66">
        <f>IF(D16-SUM(E16:F16)&lt;Q10,D16-E16-F16-G16,Q10-G16)</f>
        <v>83674000.00000003</v>
      </c>
      <c r="I16" s="50">
        <f t="shared" si="0"/>
        <v>0</v>
      </c>
    </row>
    <row r="17" spans="1:9" ht="15" customHeight="1">
      <c r="A17" s="11">
        <v>4</v>
      </c>
      <c r="B17" s="20" t="s">
        <v>42</v>
      </c>
      <c r="C17" s="39"/>
      <c r="D17" s="51">
        <v>40000000</v>
      </c>
      <c r="E17" s="67"/>
      <c r="F17" s="70"/>
      <c r="G17" s="77"/>
      <c r="H17" s="95">
        <f>D17-SUM(E17:G17)</f>
        <v>40000000</v>
      </c>
      <c r="I17" s="50">
        <f>D17-SUM(F17:H17)</f>
        <v>0</v>
      </c>
    </row>
    <row r="18" spans="1:9" ht="15" customHeight="1">
      <c r="A18" s="8">
        <v>5</v>
      </c>
      <c r="B18" s="23" t="s">
        <v>44</v>
      </c>
      <c r="C18" s="39"/>
      <c r="D18" s="52">
        <f>SUM(D19:D21)</f>
        <v>44860000</v>
      </c>
      <c r="E18" s="67"/>
      <c r="F18" s="78"/>
      <c r="G18" s="78"/>
      <c r="H18" s="66"/>
      <c r="I18" s="50">
        <f>D18</f>
        <v>44860000</v>
      </c>
    </row>
    <row r="19" spans="1:9" ht="15" customHeight="1">
      <c r="A19" s="12"/>
      <c r="B19" s="24" t="s">
        <v>45</v>
      </c>
      <c r="C19" s="42"/>
      <c r="D19" s="53">
        <v>7000000</v>
      </c>
      <c r="E19" s="67"/>
      <c r="F19" s="78"/>
      <c r="G19" s="78"/>
      <c r="H19" s="70"/>
      <c r="I19" s="104">
        <f>D19-H19</f>
        <v>7000000</v>
      </c>
    </row>
    <row r="20" spans="1:9" ht="15" customHeight="1">
      <c r="A20" s="12"/>
      <c r="B20" s="24" t="s">
        <v>8</v>
      </c>
      <c r="C20" s="42"/>
      <c r="D20" s="54">
        <f>E29</f>
        <v>27000000</v>
      </c>
      <c r="E20" s="67"/>
      <c r="F20" s="78"/>
      <c r="G20" s="78"/>
      <c r="H20" s="70"/>
      <c r="I20" s="104">
        <f>D20</f>
        <v>27000000</v>
      </c>
    </row>
    <row r="21" spans="1:9" ht="15" customHeight="1">
      <c r="A21" s="13"/>
      <c r="B21" s="24" t="s">
        <v>43</v>
      </c>
      <c r="D21" s="54">
        <f>I21</f>
        <v>10860000</v>
      </c>
      <c r="E21" s="67"/>
      <c r="F21" s="78"/>
      <c r="G21" s="88"/>
      <c r="H21" s="96"/>
      <c r="I21" s="104">
        <f>G33</f>
        <v>10860000</v>
      </c>
    </row>
    <row r="22" spans="1:9" ht="15" customHeight="1">
      <c r="A22" s="14">
        <v>6</v>
      </c>
      <c r="B22" s="25" t="s">
        <v>18</v>
      </c>
      <c r="C22" s="43"/>
      <c r="D22" s="55">
        <f>SUM(D16:D18)</f>
        <v>587360000</v>
      </c>
      <c r="E22" s="68">
        <f>SUM(E16:E18)</f>
        <v>0</v>
      </c>
      <c r="F22" s="79">
        <f>SUM(F16:F18)</f>
        <v>168026000</v>
      </c>
      <c r="G22" s="79">
        <f>SUM(G16:G17)</f>
        <v>250799999.99999997</v>
      </c>
      <c r="H22" s="97">
        <f>SUM(H16:H18)</f>
        <v>123674000.00000003</v>
      </c>
      <c r="I22" s="105">
        <f>SUM(I16:I18)</f>
        <v>44860000</v>
      </c>
    </row>
    <row r="23" spans="1:9" ht="15" customHeight="1">
      <c r="G23" s="89"/>
    </row>
    <row r="24" spans="1:9" ht="15" customHeight="1">
      <c r="B24" s="2" t="s">
        <v>46</v>
      </c>
      <c r="G24" s="3" t="s">
        <v>48</v>
      </c>
    </row>
    <row r="25" spans="1:9" ht="15" customHeight="1">
      <c r="C25" s="2" t="s">
        <v>36</v>
      </c>
      <c r="D25" s="56"/>
    </row>
    <row r="26" spans="1:9" ht="15" customHeight="1">
      <c r="B26" s="26" t="s">
        <v>49</v>
      </c>
      <c r="C26" s="44">
        <f>IF(D16&lt;G55,D16,G55)</f>
        <v>502500000</v>
      </c>
      <c r="D26" s="57" t="s">
        <v>3</v>
      </c>
      <c r="E26" s="44">
        <f>G39+G45</f>
        <v>168026000</v>
      </c>
      <c r="F26" s="3" t="s">
        <v>50</v>
      </c>
      <c r="G26" s="44">
        <f>ROUNDDOWN((C26-E26)*0.75,-5)</f>
        <v>250799999.99999997</v>
      </c>
    </row>
    <row r="27" spans="1:9" ht="15" customHeight="1"/>
    <row r="28" spans="1:9" ht="15" customHeight="1">
      <c r="B28" s="2" t="s">
        <v>41</v>
      </c>
    </row>
    <row r="29" spans="1:9" ht="15" customHeight="1">
      <c r="C29" s="45">
        <v>9000000</v>
      </c>
      <c r="D29" s="3" t="s">
        <v>21</v>
      </c>
      <c r="E29" s="44">
        <f>C29*3</f>
        <v>27000000</v>
      </c>
    </row>
    <row r="30" spans="1:9" ht="15" customHeight="1"/>
    <row r="31" spans="1:9" ht="15" customHeight="1">
      <c r="B31" s="2" t="s">
        <v>51</v>
      </c>
    </row>
    <row r="32" spans="1:9" ht="15" customHeight="1">
      <c r="C32" s="46" t="s">
        <v>31</v>
      </c>
      <c r="D32" s="44">
        <f>G22</f>
        <v>250799999.99999997</v>
      </c>
      <c r="E32" s="3" t="s">
        <v>52</v>
      </c>
      <c r="F32" s="44">
        <f>ROUNDUP(D32*0.026,-4)</f>
        <v>6530000</v>
      </c>
      <c r="G32" s="90"/>
    </row>
    <row r="33" spans="1:9" ht="15" customHeight="1">
      <c r="C33" s="46" t="s">
        <v>37</v>
      </c>
      <c r="D33" s="44">
        <f>H22</f>
        <v>123674000.00000003</v>
      </c>
      <c r="E33" s="3" t="s">
        <v>53</v>
      </c>
      <c r="F33" s="44">
        <f>ROUNDUP(D33*0.035,-4)</f>
        <v>4330000</v>
      </c>
      <c r="G33" s="91">
        <f>SUM(F32:F33)</f>
        <v>10860000</v>
      </c>
    </row>
    <row r="34" spans="1:9" ht="15" customHeight="1"/>
    <row r="35" spans="1:9" ht="15" customHeight="1">
      <c r="A35" s="2" t="s">
        <v>56</v>
      </c>
    </row>
    <row r="36" spans="1:9" ht="15" customHeight="1">
      <c r="B36" s="27"/>
      <c r="C36" s="20"/>
      <c r="D36" s="58"/>
      <c r="E36" s="69" t="s">
        <v>57</v>
      </c>
      <c r="F36" s="69" t="s">
        <v>58</v>
      </c>
      <c r="G36" s="69" t="s">
        <v>60</v>
      </c>
      <c r="H36" s="57"/>
      <c r="I36" s="1"/>
    </row>
    <row r="37" spans="1:9" ht="15" customHeight="1">
      <c r="B37" s="28"/>
      <c r="C37" s="21" t="s">
        <v>55</v>
      </c>
      <c r="D37" s="40"/>
      <c r="E37" s="70">
        <f>F5</f>
        <v>29</v>
      </c>
      <c r="F37" s="70">
        <v>0</v>
      </c>
      <c r="G37" s="70">
        <f>E37*F37</f>
        <v>0</v>
      </c>
      <c r="H37" s="107"/>
      <c r="I37" s="98"/>
    </row>
    <row r="38" spans="1:9" ht="15" customHeight="1">
      <c r="B38" s="28"/>
      <c r="C38" s="21" t="s">
        <v>61</v>
      </c>
      <c r="D38" s="40"/>
      <c r="E38" s="70">
        <f>F6</f>
        <v>10</v>
      </c>
      <c r="F38" s="70">
        <v>0</v>
      </c>
      <c r="G38" s="70">
        <f>E38*F38</f>
        <v>0</v>
      </c>
      <c r="H38" s="98"/>
      <c r="I38" s="98"/>
    </row>
    <row r="39" spans="1:9" ht="15" customHeight="1">
      <c r="B39" s="27"/>
      <c r="C39" s="20"/>
      <c r="D39" s="58" t="s">
        <v>39</v>
      </c>
      <c r="E39" s="70"/>
      <c r="F39" s="70"/>
      <c r="G39" s="70">
        <f>SUM(G37:G38)</f>
        <v>0</v>
      </c>
      <c r="I39" s="98"/>
    </row>
    <row r="40" spans="1:9" ht="15" customHeight="1"/>
    <row r="41" spans="1:9" ht="15" customHeight="1">
      <c r="A41" s="2" t="s">
        <v>12</v>
      </c>
    </row>
    <row r="42" spans="1:9" ht="15" customHeight="1">
      <c r="B42" s="27"/>
      <c r="C42" s="20"/>
      <c r="D42" s="58"/>
      <c r="E42" s="69" t="s">
        <v>57</v>
      </c>
      <c r="F42" s="69" t="s">
        <v>58</v>
      </c>
      <c r="G42" s="69" t="s">
        <v>60</v>
      </c>
      <c r="H42" s="99"/>
      <c r="I42" s="106"/>
    </row>
    <row r="43" spans="1:9" ht="15" customHeight="1">
      <c r="B43" s="29"/>
      <c r="C43" s="21" t="s">
        <v>55</v>
      </c>
      <c r="D43" s="40"/>
      <c r="E43" s="70">
        <f>F5</f>
        <v>29</v>
      </c>
      <c r="F43" s="80">
        <v>5794000</v>
      </c>
      <c r="G43" s="70">
        <f>E43*F43</f>
        <v>168026000</v>
      </c>
      <c r="H43" s="100"/>
      <c r="I43" s="98"/>
    </row>
    <row r="44" spans="1:9" ht="15" customHeight="1">
      <c r="B44" s="29"/>
      <c r="C44" s="21" t="s">
        <v>61</v>
      </c>
      <c r="D44" s="40"/>
      <c r="E44" s="70">
        <f>F6</f>
        <v>10</v>
      </c>
      <c r="F44" s="45">
        <v>0</v>
      </c>
      <c r="G44" s="70">
        <f>E44*F44</f>
        <v>0</v>
      </c>
      <c r="H44" s="98"/>
      <c r="I44" s="98"/>
    </row>
    <row r="45" spans="1:9" ht="15" customHeight="1">
      <c r="B45" s="30"/>
      <c r="C45" s="20"/>
      <c r="D45" s="58" t="s">
        <v>39</v>
      </c>
      <c r="E45" s="71"/>
      <c r="F45" s="81"/>
      <c r="G45" s="70">
        <f>ROUNDDOWN(SUM(G43:G44),-3)</f>
        <v>168026000</v>
      </c>
      <c r="H45" s="98"/>
      <c r="I45" s="98"/>
    </row>
    <row r="46" spans="1:9" ht="15" customHeight="1"/>
    <row r="47" spans="1:9" ht="15" customHeight="1"/>
    <row r="48" spans="1:9" ht="15" customHeight="1">
      <c r="A48" s="2" t="s">
        <v>54</v>
      </c>
      <c r="B48" s="31"/>
      <c r="D48" s="3" t="s">
        <v>25</v>
      </c>
      <c r="H48" s="101"/>
    </row>
    <row r="49" spans="2:8" ht="15" customHeight="1">
      <c r="B49" s="28" t="s">
        <v>59</v>
      </c>
      <c r="C49" s="20"/>
      <c r="D49" s="59"/>
      <c r="E49" s="69" t="s">
        <v>57</v>
      </c>
      <c r="F49" s="82" t="s">
        <v>47</v>
      </c>
      <c r="G49" s="69" t="s">
        <v>62</v>
      </c>
    </row>
    <row r="50" spans="2:8" ht="15" customHeight="1">
      <c r="B50" s="32"/>
      <c r="C50" s="21" t="s">
        <v>55</v>
      </c>
      <c r="D50" s="40"/>
      <c r="E50" s="70">
        <f>F5</f>
        <v>29</v>
      </c>
      <c r="F50" s="80">
        <v>22000000</v>
      </c>
      <c r="G50" s="70">
        <f>E50*F50</f>
        <v>638000000</v>
      </c>
    </row>
    <row r="51" spans="2:8" ht="15" customHeight="1">
      <c r="B51" s="33"/>
      <c r="C51" s="21" t="s">
        <v>6</v>
      </c>
      <c r="D51" s="40"/>
      <c r="E51" s="70">
        <f>F6</f>
        <v>10</v>
      </c>
      <c r="F51" s="80">
        <v>17800000</v>
      </c>
      <c r="G51" s="70">
        <f>E51*F51</f>
        <v>178000000</v>
      </c>
    </row>
    <row r="52" spans="2:8" ht="15" customHeight="1">
      <c r="B52" s="33"/>
      <c r="C52" s="27"/>
      <c r="D52" s="60"/>
      <c r="E52" s="70"/>
      <c r="F52" s="83"/>
      <c r="G52" s="70">
        <f>E52*F52</f>
        <v>0</v>
      </c>
    </row>
    <row r="53" spans="2:8" ht="15" customHeight="1">
      <c r="B53" s="34"/>
      <c r="C53" s="47"/>
      <c r="D53" s="58" t="s">
        <v>63</v>
      </c>
      <c r="E53" s="70"/>
      <c r="F53" s="70"/>
      <c r="G53" s="65">
        <f>SUM(G50:G52)</f>
        <v>816000000</v>
      </c>
    </row>
    <row r="54" spans="2:8" ht="15" customHeight="1">
      <c r="B54" s="27" t="s">
        <v>32</v>
      </c>
      <c r="D54" s="58"/>
      <c r="E54" s="70">
        <f>G50+G51</f>
        <v>816000000</v>
      </c>
      <c r="F54" s="84">
        <v>5.e-002</v>
      </c>
      <c r="G54" s="65">
        <f>ROUNDDOWN(E54*F54,-5)</f>
        <v>40800000</v>
      </c>
    </row>
    <row r="55" spans="2:8" ht="15" customHeight="1">
      <c r="B55" s="27"/>
      <c r="C55" s="20"/>
      <c r="D55" s="58" t="s">
        <v>18</v>
      </c>
      <c r="E55" s="72"/>
      <c r="F55" s="70"/>
      <c r="G55" s="65">
        <f>G53+G54</f>
        <v>856800000</v>
      </c>
      <c r="H55" s="3" t="s">
        <v>64</v>
      </c>
    </row>
  </sheetData>
  <mergeCells count="12">
    <mergeCell ref="B5:E5"/>
    <mergeCell ref="B11:C11"/>
    <mergeCell ref="B12:C12"/>
    <mergeCell ref="B13:C13"/>
    <mergeCell ref="A16:C16"/>
    <mergeCell ref="C37:D37"/>
    <mergeCell ref="C38:D38"/>
    <mergeCell ref="C43:D43"/>
    <mergeCell ref="C44:D44"/>
    <mergeCell ref="C50:D50"/>
    <mergeCell ref="C51:D51"/>
    <mergeCell ref="C52:D52"/>
  </mergeCells>
  <phoneticPr fontId="19"/>
  <pageMargins left="0.78740157480314965" right="0.59055118110236227" top="0.6692913385826772" bottom="0.55118110236220474" header="0.4" footer="0.27559055118110237"/>
  <pageSetup paperSize="9" fitToWidth="1" fitToHeight="1" orientation="portrait" usePrinterDefaults="1" cellComments="asDisplayed" r:id="rId1"/>
  <headerFooter alignWithMargins="0">
    <oddHeader>&amp;R&amp;A</oddHeader>
  </headerFooter>
  <drawing r:id="rId2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特別養護老人ホーム</vt:lpstr>
      <vt:lpstr>【記入例】特別養護老人ホーム</vt:lpstr>
    </vt:vector>
  </TitlesOfParts>
  <LinksUpToDate>false</LinksUpToDate>
  <SharedDoc>false</SharedDoc>
  <HyperlinksChanged>false</HyperlinksChanged>
  <AppVersion>4.1.8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栃木県</dc:creator>
  <cp:lastModifiedBy>Administrator</cp:lastModifiedBy>
  <cp:lastPrinted>2018-04-11T06:33:43Z</cp:lastPrinted>
  <dcterms:created xsi:type="dcterms:W3CDTF">2003-03-03T01:23:39Z</dcterms:created>
  <dcterms:modified xsi:type="dcterms:W3CDTF">2025-02-18T06:37:56Z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3.1.5.0</vt:lpwstr>
      <vt:lpwstr>3.1.8.0</vt:lpwstr>
    </vt:vector>
  </property>
  <property fmtid="{DCFEDD21-7773-49B2-8022-6FC58DB5260B}" pid="3" name="LastSavedVersion">
    <vt:lpwstr>3.1.8.0</vt:lpwstr>
  </property>
  <property fmtid="{DCFEDD21-7773-49B2-8022-6FC58DB5260B}" pid="4" name="LastSavedDate">
    <vt:filetime>2025-02-18T06:37:56Z</vt:filetime>
  </property>
</Properties>
</file>